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BLRKEB\Förderungen\Interkommunale Zusammenarbeit\TSC\"/>
    </mc:Choice>
  </mc:AlternateContent>
  <xr:revisionPtr revIDLastSave="0" documentId="13_ncr:1_{C4D1AB0D-CFB9-4C6F-84BD-F096379FEC8F}" xr6:coauthVersionLast="36" xr6:coauthVersionMax="36" xr10:uidLastSave="{00000000-0000-0000-0000-000000000000}"/>
  <bookViews>
    <workbookView xWindow="0" yWindow="0" windowWidth="21570" windowHeight="7080" xr2:uid="{00000000-000D-0000-FFFF-FFFF00000000}"/>
  </bookViews>
  <sheets>
    <sheet name="Jahr 1 nach Ende Förderzeitraum" sheetId="1" r:id="rId1"/>
    <sheet name="Jahr 2 nach Ende Förderzeit" sheetId="9" r:id="rId2"/>
    <sheet name="Jahr 3 nach Ende Förderzeit" sheetId="10" r:id="rId3"/>
    <sheet name="Jahr 4 nach Ende Förderzeit" sheetId="11" r:id="rId4"/>
    <sheet name="Jahr 5 nach Ende Förderzeit" sheetId="12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12" l="1"/>
  <c r="C37" i="11"/>
  <c r="C37" i="10"/>
  <c r="C37" i="9"/>
  <c r="C37" i="1"/>
  <c r="G12" i="12" l="1"/>
  <c r="G15" i="12" s="1"/>
  <c r="G22" i="12" s="1"/>
  <c r="C32" i="12"/>
  <c r="C35" i="12" s="1"/>
  <c r="C27" i="12"/>
  <c r="C30" i="12" s="1"/>
  <c r="C22" i="12"/>
  <c r="C25" i="12" s="1"/>
  <c r="C17" i="12"/>
  <c r="C20" i="12" s="1"/>
  <c r="C12" i="12"/>
  <c r="C44" i="12"/>
  <c r="C38" i="12"/>
  <c r="C33" i="12"/>
  <c r="C43" i="12" s="1"/>
  <c r="C14" i="12"/>
  <c r="G13" i="12"/>
  <c r="G12" i="11"/>
  <c r="G15" i="11" s="1"/>
  <c r="G22" i="11" s="1"/>
  <c r="C40" i="11"/>
  <c r="C32" i="11"/>
  <c r="C35" i="11" s="1"/>
  <c r="C27" i="11"/>
  <c r="C30" i="11" s="1"/>
  <c r="C22" i="11"/>
  <c r="C25" i="11" s="1"/>
  <c r="C17" i="11"/>
  <c r="C20" i="11" s="1"/>
  <c r="C12" i="11"/>
  <c r="C44" i="11"/>
  <c r="C38" i="11"/>
  <c r="C33" i="11"/>
  <c r="C43" i="11" s="1"/>
  <c r="C14" i="11"/>
  <c r="G13" i="11"/>
  <c r="G12" i="10"/>
  <c r="C32" i="10"/>
  <c r="C35" i="10" s="1"/>
  <c r="C27" i="10"/>
  <c r="C30" i="10" s="1"/>
  <c r="C22" i="10"/>
  <c r="C25" i="10" s="1"/>
  <c r="C17" i="10"/>
  <c r="C20" i="10" s="1"/>
  <c r="C12" i="10"/>
  <c r="C15" i="10" s="1"/>
  <c r="C38" i="10"/>
  <c r="C33" i="10"/>
  <c r="C43" i="10" s="1"/>
  <c r="C14" i="10"/>
  <c r="C44" i="10" s="1"/>
  <c r="G13" i="10"/>
  <c r="G12" i="9"/>
  <c r="C32" i="9"/>
  <c r="C35" i="9" s="1"/>
  <c r="C27" i="9"/>
  <c r="C30" i="9" s="1"/>
  <c r="C22" i="9"/>
  <c r="C25" i="9" s="1"/>
  <c r="C17" i="9"/>
  <c r="C20" i="9" s="1"/>
  <c r="C12" i="9"/>
  <c r="C15" i="9" s="1"/>
  <c r="C38" i="9"/>
  <c r="C33" i="9"/>
  <c r="C43" i="9" s="1"/>
  <c r="C14" i="9"/>
  <c r="C44" i="9" s="1"/>
  <c r="G13" i="9"/>
  <c r="G12" i="1"/>
  <c r="C32" i="1"/>
  <c r="C27" i="1"/>
  <c r="C22" i="1"/>
  <c r="C17" i="1"/>
  <c r="C12" i="1"/>
  <c r="C44" i="1"/>
  <c r="C43" i="1"/>
  <c r="C38" i="1"/>
  <c r="C33" i="1"/>
  <c r="C14" i="1"/>
  <c r="C40" i="12" l="1"/>
  <c r="C42" i="12"/>
  <c r="C46" i="12" s="1"/>
  <c r="G20" i="12" s="1"/>
  <c r="G25" i="12" s="1"/>
  <c r="C15" i="12"/>
  <c r="C42" i="11"/>
  <c r="C46" i="11" s="1"/>
  <c r="G20" i="11" s="1"/>
  <c r="G25" i="11" s="1"/>
  <c r="C15" i="11"/>
  <c r="G15" i="10"/>
  <c r="G22" i="10" s="1"/>
  <c r="C40" i="10"/>
  <c r="C42" i="10"/>
  <c r="C46" i="10" s="1"/>
  <c r="G20" i="10" s="1"/>
  <c r="G15" i="9"/>
  <c r="G22" i="9" s="1"/>
  <c r="C40" i="9"/>
  <c r="C42" i="9"/>
  <c r="C46" i="9" s="1"/>
  <c r="G20" i="9" s="1"/>
  <c r="C42" i="1"/>
  <c r="G24" i="12" l="1"/>
  <c r="G24" i="11"/>
  <c r="G25" i="10"/>
  <c r="G24" i="10"/>
  <c r="G25" i="9"/>
  <c r="G24" i="9"/>
  <c r="C40" i="1" l="1"/>
  <c r="C35" i="1"/>
  <c r="C30" i="1"/>
  <c r="G13" i="1"/>
  <c r="G15" i="1" l="1"/>
  <c r="G22" i="1" s="1"/>
  <c r="C46" i="1"/>
  <c r="G20" i="1" s="1"/>
  <c r="G24" i="1" s="1"/>
  <c r="C25" i="1"/>
  <c r="C20" i="1"/>
  <c r="C15" i="1"/>
  <c r="G25" i="1" l="1"/>
</calcChain>
</file>

<file path=xl/sharedStrings.xml><?xml version="1.0" encoding="utf-8"?>
<sst xmlns="http://schemas.openxmlformats.org/spreadsheetml/2006/main" count="305" uniqueCount="34">
  <si>
    <t>Vergleichsrechnung im Rahmen der Antragstellung zur IKZ-Pilotförderung</t>
  </si>
  <si>
    <t>Beteiligte Kommunen:</t>
  </si>
  <si>
    <t>Kommune 1:</t>
  </si>
  <si>
    <t>Personalkosten</t>
  </si>
  <si>
    <t>Sachkosten</t>
  </si>
  <si>
    <t>sontige Kosten</t>
  </si>
  <si>
    <t>Kommune 2:</t>
  </si>
  <si>
    <t>Kommune 3:</t>
  </si>
  <si>
    <t>Kommune 4:</t>
  </si>
  <si>
    <t>Summe</t>
  </si>
  <si>
    <t xml:space="preserve">Gesamtkosten </t>
  </si>
  <si>
    <t>Gesamtsumme</t>
  </si>
  <si>
    <t>IKZ-Verbund:</t>
  </si>
  <si>
    <t>Berechnung der Einsparung durch IKZ</t>
  </si>
  <si>
    <r>
      <t xml:space="preserve">Kosten der Aufgabenerbringung </t>
    </r>
    <r>
      <rPr>
        <u/>
        <sz val="12"/>
        <color theme="1"/>
        <rFont val="Calibri (Textkörper)"/>
      </rPr>
      <t>ohne</t>
    </r>
    <r>
      <rPr>
        <sz val="12"/>
        <color theme="1"/>
        <rFont val="Calibri"/>
        <family val="2"/>
        <scheme val="minor"/>
      </rPr>
      <t xml:space="preserve"> IKZ</t>
    </r>
  </si>
  <si>
    <r>
      <t xml:space="preserve">Kosten der Aufgabenerbringung </t>
    </r>
    <r>
      <rPr>
        <u/>
        <sz val="12"/>
        <color theme="1"/>
        <rFont val="Calibri (Textkörper)"/>
      </rPr>
      <t>mit</t>
    </r>
    <r>
      <rPr>
        <sz val="12"/>
        <color theme="1"/>
        <rFont val="Calibri"/>
        <family val="2"/>
        <scheme val="minor"/>
      </rPr>
      <t xml:space="preserve"> IKZ</t>
    </r>
  </si>
  <si>
    <t>Einsparung in %</t>
  </si>
  <si>
    <t>Förderzeitraum</t>
  </si>
  <si>
    <t>IKZ-Projekt</t>
  </si>
  <si>
    <t>Einsparung in Euro</t>
  </si>
  <si>
    <t>Berechnung für Jahr 1 nach Ende des Förderzeitraums (bitte das volle Jahr angeben)</t>
  </si>
  <si>
    <r>
      <t xml:space="preserve">Aufgabenerbringung </t>
    </r>
    <r>
      <rPr>
        <u/>
        <sz val="12"/>
        <color theme="1"/>
        <rFont val="Calibri (Textkörper)"/>
      </rPr>
      <t>ohne</t>
    </r>
    <r>
      <rPr>
        <sz val="12"/>
        <color theme="1"/>
        <rFont val="Calibri"/>
        <family val="2"/>
        <scheme val="minor"/>
      </rPr>
      <t xml:space="preserve"> IKZ</t>
    </r>
  </si>
  <si>
    <r>
      <t xml:space="preserve">Aufgabenerbringung </t>
    </r>
    <r>
      <rPr>
        <u/>
        <sz val="12"/>
        <color theme="1"/>
        <rFont val="Calibri (Textkörper)"/>
      </rPr>
      <t>mit</t>
    </r>
    <r>
      <rPr>
        <sz val="12"/>
        <color theme="1"/>
        <rFont val="Calibri"/>
        <family val="2"/>
        <scheme val="minor"/>
      </rPr>
      <t xml:space="preserve"> IKZ</t>
    </r>
  </si>
  <si>
    <t>(grau eingefärbte Felder bitte ausfüllen)</t>
  </si>
  <si>
    <t>Landkreis Kusel</t>
  </si>
  <si>
    <t>VG Lauterecken-Wolfstein</t>
  </si>
  <si>
    <t>VG Kusel-Altenglan</t>
  </si>
  <si>
    <t>VG Oberes Glantal</t>
  </si>
  <si>
    <t>Kommune 5:</t>
  </si>
  <si>
    <t>Kommune 6:</t>
  </si>
  <si>
    <t>VG Otterbach-Otterberg</t>
  </si>
  <si>
    <t>VG Bruchmühlbach-Miesau</t>
  </si>
  <si>
    <t>Gründung der Pfälzer Bergland Tourismus GmbH</t>
  </si>
  <si>
    <t>2025-2027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</si>
</sst>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 (Textkörper)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3" borderId="0" xfId="0" applyFill="1"/>
    <xf numFmtId="0" fontId="0" fillId="0" borderId="0" xfId="0" applyFill="1"/>
    <xf numFmtId="0" fontId="4" fillId="0" borderId="0" xfId="0" applyFont="1"/>
    <xf numFmtId="0" fontId="5" fillId="0" borderId="0" xfId="0" applyFont="1"/>
    <xf numFmtId="0" fontId="6" fillId="0" borderId="0" xfId="0" applyFont="1"/>
    <xf numFmtId="9" fontId="4" fillId="3" borderId="0" xfId="1" applyFont="1" applyFill="1" applyProtection="1">
      <protection locked="0"/>
    </xf>
    <xf numFmtId="164" fontId="0" fillId="2" borderId="0" xfId="0" applyNumberFormat="1" applyFill="1"/>
    <xf numFmtId="164" fontId="0" fillId="3" borderId="0" xfId="0" applyNumberFormat="1" applyFill="1" applyProtection="1"/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3" borderId="0" xfId="0" applyFill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="85" zoomScaleNormal="85" workbookViewId="0">
      <selection activeCell="C38" sqref="C38"/>
    </sheetView>
  </sheetViews>
  <sheetFormatPr baseColWidth="10" defaultRowHeight="15.75"/>
  <cols>
    <col min="1" max="1" width="14.375" customWidth="1"/>
    <col min="2" max="2" width="18.125" customWidth="1"/>
    <col min="3" max="3" width="17.375" customWidth="1"/>
    <col min="5" max="5" width="14.875" customWidth="1"/>
    <col min="6" max="6" width="14.375" customWidth="1"/>
    <col min="7" max="7" width="15" customWidth="1"/>
  </cols>
  <sheetData>
    <row r="1" spans="1:7" ht="18.75">
      <c r="A1" s="5" t="s">
        <v>0</v>
      </c>
    </row>
    <row r="2" spans="1:7">
      <c r="A2" s="6" t="s">
        <v>23</v>
      </c>
    </row>
    <row r="3" spans="1:7">
      <c r="A3" s="6"/>
    </row>
    <row r="4" spans="1:7">
      <c r="A4" t="s">
        <v>18</v>
      </c>
      <c r="B4" s="2" t="s">
        <v>32</v>
      </c>
    </row>
    <row r="5" spans="1:7">
      <c r="A5" t="s">
        <v>17</v>
      </c>
      <c r="B5" s="2" t="s">
        <v>33</v>
      </c>
    </row>
    <row r="6" spans="1:7">
      <c r="A6" t="s">
        <v>1</v>
      </c>
      <c r="C6" s="2">
        <v>6</v>
      </c>
    </row>
    <row r="8" spans="1:7" ht="50.1" customHeight="1">
      <c r="A8" s="13" t="s">
        <v>20</v>
      </c>
      <c r="B8" s="13"/>
      <c r="C8" s="2">
        <v>2028</v>
      </c>
    </row>
    <row r="9" spans="1:7">
      <c r="A9" s="1"/>
    </row>
    <row r="10" spans="1:7">
      <c r="A10" s="14" t="s">
        <v>21</v>
      </c>
      <c r="B10" s="14"/>
      <c r="C10" s="14"/>
      <c r="E10" s="14" t="s">
        <v>22</v>
      </c>
      <c r="F10" s="14"/>
      <c r="G10" s="14"/>
    </row>
    <row r="12" spans="1:7">
      <c r="A12" t="s">
        <v>2</v>
      </c>
      <c r="B12" t="s">
        <v>3</v>
      </c>
      <c r="C12" s="8">
        <f>(247684.83+5400)*1.15</f>
        <v>291047.55449999997</v>
      </c>
      <c r="E12" t="s">
        <v>12</v>
      </c>
      <c r="F12" t="s">
        <v>3</v>
      </c>
      <c r="G12" s="8">
        <f>476200*1.05</f>
        <v>500010</v>
      </c>
    </row>
    <row r="13" spans="1:7">
      <c r="A13" s="2" t="s">
        <v>24</v>
      </c>
      <c r="B13" t="s">
        <v>4</v>
      </c>
      <c r="C13" s="8">
        <v>80000</v>
      </c>
      <c r="F13" t="s">
        <v>4</v>
      </c>
      <c r="G13" s="8">
        <f>123800-45000</f>
        <v>78800</v>
      </c>
    </row>
    <row r="14" spans="1:7">
      <c r="B14" t="s">
        <v>5</v>
      </c>
      <c r="C14" s="8">
        <f>2500+4685</f>
        <v>7185</v>
      </c>
      <c r="F14" t="s">
        <v>5</v>
      </c>
      <c r="G14" s="8">
        <v>150000</v>
      </c>
    </row>
    <row r="15" spans="1:7">
      <c r="B15" t="s">
        <v>9</v>
      </c>
      <c r="C15" s="9">
        <f>SUM(C12:C14)</f>
        <v>378232.55449999997</v>
      </c>
      <c r="F15" t="s">
        <v>9</v>
      </c>
      <c r="G15" s="9">
        <f>SUM(G12:G14)</f>
        <v>728810</v>
      </c>
    </row>
    <row r="16" spans="1:7">
      <c r="C16" s="10"/>
    </row>
    <row r="17" spans="1:7">
      <c r="A17" t="s">
        <v>6</v>
      </c>
      <c r="B17" t="s">
        <v>3</v>
      </c>
      <c r="C17" s="8">
        <f>72050*1.15</f>
        <v>82857.5</v>
      </c>
    </row>
    <row r="18" spans="1:7">
      <c r="A18" s="2" t="s">
        <v>25</v>
      </c>
      <c r="B18" t="s">
        <v>4</v>
      </c>
      <c r="C18" s="8">
        <v>450</v>
      </c>
      <c r="E18" s="14" t="s">
        <v>13</v>
      </c>
      <c r="F18" s="14"/>
      <c r="G18" s="14"/>
    </row>
    <row r="19" spans="1:7">
      <c r="B19" t="s">
        <v>5</v>
      </c>
      <c r="C19" s="8">
        <v>30000</v>
      </c>
    </row>
    <row r="20" spans="1:7" ht="32.1" customHeight="1">
      <c r="B20" t="s">
        <v>9</v>
      </c>
      <c r="C20" s="9">
        <f>SUM(C17:C19)</f>
        <v>113307.5</v>
      </c>
      <c r="E20" s="12" t="s">
        <v>14</v>
      </c>
      <c r="F20" s="12"/>
      <c r="G20" s="8">
        <f>C46</f>
        <v>974405.6044999999</v>
      </c>
    </row>
    <row r="21" spans="1:7">
      <c r="C21" s="10"/>
      <c r="F21" s="3"/>
      <c r="G21" s="11"/>
    </row>
    <row r="22" spans="1:7" ht="33.950000000000003" customHeight="1">
      <c r="A22" t="s">
        <v>7</v>
      </c>
      <c r="B22" t="s">
        <v>3</v>
      </c>
      <c r="C22" s="8">
        <f>89779*1.15</f>
        <v>103245.84999999999</v>
      </c>
      <c r="E22" s="12" t="s">
        <v>15</v>
      </c>
      <c r="F22" s="12"/>
      <c r="G22" s="8">
        <f>G15</f>
        <v>728810</v>
      </c>
    </row>
    <row r="23" spans="1:7">
      <c r="A23" s="2" t="s">
        <v>26</v>
      </c>
      <c r="B23" t="s">
        <v>4</v>
      </c>
      <c r="C23" s="8">
        <v>27723</v>
      </c>
      <c r="F23" s="3"/>
      <c r="G23" s="11"/>
    </row>
    <row r="24" spans="1:7" ht="18.75">
      <c r="B24" t="s">
        <v>5</v>
      </c>
      <c r="C24" s="8"/>
      <c r="E24" s="4" t="s">
        <v>19</v>
      </c>
      <c r="G24" s="9">
        <f>G22-G20</f>
        <v>-245595.6044999999</v>
      </c>
    </row>
    <row r="25" spans="1:7" ht="18.75">
      <c r="B25" t="s">
        <v>9</v>
      </c>
      <c r="C25" s="9">
        <f>SUM(C22:C24)</f>
        <v>130968.84999999999</v>
      </c>
      <c r="E25" s="4" t="s">
        <v>16</v>
      </c>
      <c r="G25" s="7">
        <f>(G22-G20)/G20</f>
        <v>-0.25204658446727962</v>
      </c>
    </row>
    <row r="26" spans="1:7">
      <c r="C26" s="10"/>
    </row>
    <row r="27" spans="1:7">
      <c r="A27" t="s">
        <v>8</v>
      </c>
      <c r="B27" t="s">
        <v>3</v>
      </c>
      <c r="C27" s="8">
        <f>40905*1.15</f>
        <v>47040.75</v>
      </c>
    </row>
    <row r="28" spans="1:7">
      <c r="A28" s="2" t="s">
        <v>27</v>
      </c>
      <c r="B28" t="s">
        <v>4</v>
      </c>
      <c r="C28" s="8">
        <v>54800</v>
      </c>
    </row>
    <row r="29" spans="1:7">
      <c r="B29" t="s">
        <v>5</v>
      </c>
      <c r="C29" s="8"/>
    </row>
    <row r="30" spans="1:7">
      <c r="B30" t="s">
        <v>9</v>
      </c>
      <c r="C30" s="9">
        <f>SUM(C27:C29)</f>
        <v>101840.75</v>
      </c>
    </row>
    <row r="31" spans="1:7">
      <c r="C31" s="10"/>
    </row>
    <row r="32" spans="1:7">
      <c r="A32" t="s">
        <v>28</v>
      </c>
      <c r="B32" t="s">
        <v>3</v>
      </c>
      <c r="C32" s="8">
        <f>94353*1.15</f>
        <v>108505.95</v>
      </c>
    </row>
    <row r="33" spans="1:3">
      <c r="A33" s="2" t="s">
        <v>30</v>
      </c>
      <c r="B33" t="s">
        <v>4</v>
      </c>
      <c r="C33" s="8">
        <f>27600+4600+21700</f>
        <v>53900</v>
      </c>
    </row>
    <row r="34" spans="1:3">
      <c r="B34" t="s">
        <v>5</v>
      </c>
      <c r="C34" s="8">
        <v>54800</v>
      </c>
    </row>
    <row r="35" spans="1:3">
      <c r="B35" t="s">
        <v>9</v>
      </c>
      <c r="C35" s="9">
        <f>SUM(C32:C34)</f>
        <v>217205.95</v>
      </c>
    </row>
    <row r="36" spans="1:3">
      <c r="C36" s="10"/>
    </row>
    <row r="37" spans="1:3">
      <c r="A37" t="s">
        <v>29</v>
      </c>
      <c r="B37" t="s">
        <v>3</v>
      </c>
      <c r="C37" s="8">
        <f>25000*1.15</f>
        <v>28749.999999999996</v>
      </c>
    </row>
    <row r="38" spans="1:3">
      <c r="A38" s="2" t="s">
        <v>31</v>
      </c>
      <c r="B38" t="s">
        <v>4</v>
      </c>
      <c r="C38" s="8">
        <f>2000+1000+300</f>
        <v>3300</v>
      </c>
    </row>
    <row r="39" spans="1:3">
      <c r="B39" t="s">
        <v>5</v>
      </c>
      <c r="C39" s="8">
        <v>800</v>
      </c>
    </row>
    <row r="40" spans="1:3">
      <c r="B40" t="s">
        <v>9</v>
      </c>
      <c r="C40" s="9">
        <f>SUM(C37:C39)</f>
        <v>32850</v>
      </c>
    </row>
    <row r="41" spans="1:3">
      <c r="C41" s="10"/>
    </row>
    <row r="42" spans="1:3">
      <c r="A42" t="s">
        <v>10</v>
      </c>
      <c r="B42" t="s">
        <v>3</v>
      </c>
      <c r="C42" s="8">
        <f>C12+C17+C22+C27+C32+C37</f>
        <v>661447.6044999999</v>
      </c>
    </row>
    <row r="43" spans="1:3">
      <c r="B43" t="s">
        <v>4</v>
      </c>
      <c r="C43" s="8">
        <f>C13+C18+C23+C28+C33+C38</f>
        <v>220173</v>
      </c>
    </row>
    <row r="44" spans="1:3">
      <c r="B44" t="s">
        <v>5</v>
      </c>
      <c r="C44" s="8">
        <f>C14+C19+C24+C29+C34+C39</f>
        <v>92785</v>
      </c>
    </row>
    <row r="45" spans="1:3">
      <c r="C45" s="10"/>
    </row>
    <row r="46" spans="1:3">
      <c r="B46" t="s">
        <v>11</v>
      </c>
      <c r="C46" s="9">
        <f>SUM(C42:C44)</f>
        <v>974405.6044999999</v>
      </c>
    </row>
  </sheetData>
  <mergeCells count="6">
    <mergeCell ref="E22:F22"/>
    <mergeCell ref="A8:B8"/>
    <mergeCell ref="A10:C10"/>
    <mergeCell ref="E10:G10"/>
    <mergeCell ref="E18:G18"/>
    <mergeCell ref="E20:F20"/>
  </mergeCells>
  <pageMargins left="0.7" right="0.7" top="0.78740157499999996" bottom="0.78740157499999996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4ABE8-2AD1-44CC-A3EE-EE309B108D0A}">
  <sheetPr>
    <pageSetUpPr fitToPage="1"/>
  </sheetPr>
  <dimension ref="A1:G46"/>
  <sheetViews>
    <sheetView topLeftCell="A13" zoomScale="85" zoomScaleNormal="85" workbookViewId="0">
      <selection activeCell="C38" sqref="C38"/>
    </sheetView>
  </sheetViews>
  <sheetFormatPr baseColWidth="10" defaultRowHeight="15.75"/>
  <cols>
    <col min="1" max="1" width="14.375" customWidth="1"/>
    <col min="2" max="2" width="18.125" customWidth="1"/>
    <col min="3" max="3" width="17.375" customWidth="1"/>
    <col min="5" max="5" width="14.875" customWidth="1"/>
    <col min="6" max="6" width="14.375" customWidth="1"/>
    <col min="7" max="7" width="15" customWidth="1"/>
  </cols>
  <sheetData>
    <row r="1" spans="1:7" ht="18.75">
      <c r="A1" s="5" t="s">
        <v>0</v>
      </c>
    </row>
    <row r="2" spans="1:7">
      <c r="A2" s="6" t="s">
        <v>23</v>
      </c>
    </row>
    <row r="3" spans="1:7">
      <c r="A3" s="6"/>
    </row>
    <row r="4" spans="1:7">
      <c r="A4" t="s">
        <v>18</v>
      </c>
      <c r="B4" s="2" t="s">
        <v>32</v>
      </c>
    </row>
    <row r="5" spans="1:7">
      <c r="A5" t="s">
        <v>17</v>
      </c>
      <c r="B5" s="2" t="s">
        <v>33</v>
      </c>
    </row>
    <row r="6" spans="1:7">
      <c r="A6" t="s">
        <v>1</v>
      </c>
      <c r="C6" s="2">
        <v>6</v>
      </c>
    </row>
    <row r="8" spans="1:7" ht="50.1" customHeight="1">
      <c r="A8" s="13" t="s">
        <v>20</v>
      </c>
      <c r="B8" s="13"/>
      <c r="C8" s="2">
        <v>2029</v>
      </c>
    </row>
    <row r="9" spans="1:7">
      <c r="A9" s="1"/>
    </row>
    <row r="10" spans="1:7">
      <c r="A10" s="14" t="s">
        <v>21</v>
      </c>
      <c r="B10" s="14"/>
      <c r="C10" s="14"/>
      <c r="E10" s="14" t="s">
        <v>22</v>
      </c>
      <c r="F10" s="14"/>
      <c r="G10" s="14"/>
    </row>
    <row r="12" spans="1:7">
      <c r="A12" t="s">
        <v>2</v>
      </c>
      <c r="B12" t="s">
        <v>3</v>
      </c>
      <c r="C12" s="8">
        <f>(247684.83+5400)*1.2</f>
        <v>303701.79599999997</v>
      </c>
      <c r="E12" t="s">
        <v>12</v>
      </c>
      <c r="F12" t="s">
        <v>3</v>
      </c>
      <c r="G12" s="8">
        <f>476200*1.1</f>
        <v>523820.00000000006</v>
      </c>
    </row>
    <row r="13" spans="1:7">
      <c r="A13" s="2" t="s">
        <v>24</v>
      </c>
      <c r="B13" t="s">
        <v>4</v>
      </c>
      <c r="C13" s="8">
        <v>80000</v>
      </c>
      <c r="F13" t="s">
        <v>4</v>
      </c>
      <c r="G13" s="8">
        <f>123800-45000</f>
        <v>78800</v>
      </c>
    </row>
    <row r="14" spans="1:7">
      <c r="B14" t="s">
        <v>5</v>
      </c>
      <c r="C14" s="8">
        <f>2500+4685</f>
        <v>7185</v>
      </c>
      <c r="F14" t="s">
        <v>5</v>
      </c>
      <c r="G14" s="8">
        <v>150000</v>
      </c>
    </row>
    <row r="15" spans="1:7">
      <c r="B15" t="s">
        <v>9</v>
      </c>
      <c r="C15" s="9">
        <f>SUM(C12:C14)</f>
        <v>390886.79599999997</v>
      </c>
      <c r="F15" t="s">
        <v>9</v>
      </c>
      <c r="G15" s="9">
        <f>SUM(G12:G14)</f>
        <v>752620</v>
      </c>
    </row>
    <row r="16" spans="1:7">
      <c r="C16" s="10"/>
    </row>
    <row r="17" spans="1:7">
      <c r="A17" t="s">
        <v>6</v>
      </c>
      <c r="B17" t="s">
        <v>3</v>
      </c>
      <c r="C17" s="8">
        <f>72050*1.2</f>
        <v>86460</v>
      </c>
    </row>
    <row r="18" spans="1:7">
      <c r="A18" s="2" t="s">
        <v>25</v>
      </c>
      <c r="B18" t="s">
        <v>4</v>
      </c>
      <c r="C18" s="8">
        <v>450</v>
      </c>
      <c r="E18" s="14" t="s">
        <v>13</v>
      </c>
      <c r="F18" s="14"/>
      <c r="G18" s="14"/>
    </row>
    <row r="19" spans="1:7">
      <c r="B19" t="s">
        <v>5</v>
      </c>
      <c r="C19" s="8">
        <v>30000</v>
      </c>
    </row>
    <row r="20" spans="1:7" ht="32.1" customHeight="1">
      <c r="B20" t="s">
        <v>9</v>
      </c>
      <c r="C20" s="9">
        <f>SUM(C17:C19)</f>
        <v>116910</v>
      </c>
      <c r="E20" s="12" t="s">
        <v>14</v>
      </c>
      <c r="F20" s="12"/>
      <c r="G20" s="8">
        <f>C46</f>
        <v>1003164.1959999999</v>
      </c>
    </row>
    <row r="21" spans="1:7">
      <c r="C21" s="10"/>
      <c r="F21" s="3"/>
      <c r="G21" s="11"/>
    </row>
    <row r="22" spans="1:7" ht="33.950000000000003" customHeight="1">
      <c r="A22" t="s">
        <v>7</v>
      </c>
      <c r="B22" t="s">
        <v>3</v>
      </c>
      <c r="C22" s="8">
        <f>89779*1.2</f>
        <v>107734.8</v>
      </c>
      <c r="E22" s="12" t="s">
        <v>15</v>
      </c>
      <c r="F22" s="12"/>
      <c r="G22" s="8">
        <f>G15</f>
        <v>752620</v>
      </c>
    </row>
    <row r="23" spans="1:7">
      <c r="A23" s="2" t="s">
        <v>26</v>
      </c>
      <c r="B23" t="s">
        <v>4</v>
      </c>
      <c r="C23" s="8">
        <v>27723</v>
      </c>
      <c r="F23" s="3"/>
      <c r="G23" s="11"/>
    </row>
    <row r="24" spans="1:7" ht="18.75">
      <c r="B24" t="s">
        <v>5</v>
      </c>
      <c r="C24" s="8"/>
      <c r="E24" s="4" t="s">
        <v>19</v>
      </c>
      <c r="G24" s="9">
        <f>G22-G20</f>
        <v>-250544.19599999988</v>
      </c>
    </row>
    <row r="25" spans="1:7" ht="18.75">
      <c r="B25" t="s">
        <v>9</v>
      </c>
      <c r="C25" s="9">
        <f>SUM(C22:C24)</f>
        <v>135457.79999999999</v>
      </c>
      <c r="E25" s="4" t="s">
        <v>16</v>
      </c>
      <c r="G25" s="7">
        <f>(G22-G20)/G20</f>
        <v>-0.24975392562754495</v>
      </c>
    </row>
    <row r="26" spans="1:7">
      <c r="C26" s="10"/>
    </row>
    <row r="27" spans="1:7">
      <c r="A27" t="s">
        <v>8</v>
      </c>
      <c r="B27" t="s">
        <v>3</v>
      </c>
      <c r="C27" s="8">
        <f>40905*1.2</f>
        <v>49086</v>
      </c>
    </row>
    <row r="28" spans="1:7">
      <c r="A28" s="2" t="s">
        <v>27</v>
      </c>
      <c r="B28" t="s">
        <v>4</v>
      </c>
      <c r="C28" s="8">
        <v>54800</v>
      </c>
    </row>
    <row r="29" spans="1:7">
      <c r="B29" t="s">
        <v>5</v>
      </c>
      <c r="C29" s="8"/>
    </row>
    <row r="30" spans="1:7">
      <c r="B30" t="s">
        <v>9</v>
      </c>
      <c r="C30" s="9">
        <f>SUM(C27:C29)</f>
        <v>103886</v>
      </c>
    </row>
    <row r="31" spans="1:7">
      <c r="C31" s="10"/>
    </row>
    <row r="32" spans="1:7">
      <c r="A32" t="s">
        <v>28</v>
      </c>
      <c r="B32" t="s">
        <v>3</v>
      </c>
      <c r="C32" s="8">
        <f>94353*1.2</f>
        <v>113223.59999999999</v>
      </c>
    </row>
    <row r="33" spans="1:3">
      <c r="A33" s="2" t="s">
        <v>30</v>
      </c>
      <c r="B33" t="s">
        <v>4</v>
      </c>
      <c r="C33" s="8">
        <f>27600+4600+21700</f>
        <v>53900</v>
      </c>
    </row>
    <row r="34" spans="1:3">
      <c r="B34" t="s">
        <v>5</v>
      </c>
      <c r="C34" s="8">
        <v>54800</v>
      </c>
    </row>
    <row r="35" spans="1:3">
      <c r="B35" t="s">
        <v>9</v>
      </c>
      <c r="C35" s="9">
        <f>SUM(C32:C34)</f>
        <v>221923.59999999998</v>
      </c>
    </row>
    <row r="36" spans="1:3">
      <c r="C36" s="10"/>
    </row>
    <row r="37" spans="1:3">
      <c r="A37" t="s">
        <v>29</v>
      </c>
      <c r="B37" t="s">
        <v>3</v>
      </c>
      <c r="C37" s="8">
        <f>25000*1.2</f>
        <v>30000</v>
      </c>
    </row>
    <row r="38" spans="1:3">
      <c r="A38" s="2" t="s">
        <v>31</v>
      </c>
      <c r="B38" t="s">
        <v>4</v>
      </c>
      <c r="C38" s="8">
        <f>2000+1000+300</f>
        <v>3300</v>
      </c>
    </row>
    <row r="39" spans="1:3">
      <c r="B39" t="s">
        <v>5</v>
      </c>
      <c r="C39" s="8">
        <v>800</v>
      </c>
    </row>
    <row r="40" spans="1:3">
      <c r="B40" t="s">
        <v>9</v>
      </c>
      <c r="C40" s="9">
        <f>SUM(C37:C39)</f>
        <v>34100</v>
      </c>
    </row>
    <row r="41" spans="1:3">
      <c r="C41" s="10"/>
    </row>
    <row r="42" spans="1:3">
      <c r="A42" t="s">
        <v>10</v>
      </c>
      <c r="B42" t="s">
        <v>3</v>
      </c>
      <c r="C42" s="8">
        <f>C12+C17+C22+C27+C32+C37</f>
        <v>690206.19599999988</v>
      </c>
    </row>
    <row r="43" spans="1:3">
      <c r="B43" t="s">
        <v>4</v>
      </c>
      <c r="C43" s="8">
        <f>C13+C18+C23+C28+C33+C38</f>
        <v>220173</v>
      </c>
    </row>
    <row r="44" spans="1:3">
      <c r="B44" t="s">
        <v>5</v>
      </c>
      <c r="C44" s="8">
        <f>C14+C19+C24+C29+C34+C39</f>
        <v>92785</v>
      </c>
    </row>
    <row r="45" spans="1:3">
      <c r="C45" s="10"/>
    </row>
    <row r="46" spans="1:3">
      <c r="B46" t="s">
        <v>11</v>
      </c>
      <c r="C46" s="9">
        <f>SUM(C42:C44)</f>
        <v>1003164.1959999999</v>
      </c>
    </row>
  </sheetData>
  <mergeCells count="6">
    <mergeCell ref="E22:F22"/>
    <mergeCell ref="A8:B8"/>
    <mergeCell ref="A10:C10"/>
    <mergeCell ref="E10:G10"/>
    <mergeCell ref="E18:G18"/>
    <mergeCell ref="E20:F20"/>
  </mergeCells>
  <pageMargins left="0.7" right="0.7" top="0.78740157499999996" bottom="0.78740157499999996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4A2CD-35E2-4650-87F1-95903FF80EC1}">
  <sheetPr>
    <pageSetUpPr fitToPage="1"/>
  </sheetPr>
  <dimension ref="A1:G46"/>
  <sheetViews>
    <sheetView topLeftCell="A17" zoomScale="85" zoomScaleNormal="85" workbookViewId="0">
      <selection activeCell="C38" sqref="C38"/>
    </sheetView>
  </sheetViews>
  <sheetFormatPr baseColWidth="10" defaultRowHeight="15.75"/>
  <cols>
    <col min="1" max="1" width="14.375" customWidth="1"/>
    <col min="2" max="2" width="18.125" customWidth="1"/>
    <col min="3" max="3" width="17.375" customWidth="1"/>
    <col min="5" max="5" width="14.875" customWidth="1"/>
    <col min="6" max="6" width="14.375" customWidth="1"/>
    <col min="7" max="7" width="15" customWidth="1"/>
  </cols>
  <sheetData>
    <row r="1" spans="1:7" ht="18.75">
      <c r="A1" s="5" t="s">
        <v>0</v>
      </c>
    </row>
    <row r="2" spans="1:7">
      <c r="A2" s="6" t="s">
        <v>23</v>
      </c>
    </row>
    <row r="3" spans="1:7">
      <c r="A3" s="6"/>
    </row>
    <row r="4" spans="1:7">
      <c r="A4" t="s">
        <v>18</v>
      </c>
      <c r="B4" s="2" t="s">
        <v>32</v>
      </c>
    </row>
    <row r="5" spans="1:7">
      <c r="A5" t="s">
        <v>17</v>
      </c>
      <c r="B5" s="2" t="s">
        <v>33</v>
      </c>
    </row>
    <row r="6" spans="1:7">
      <c r="A6" t="s">
        <v>1</v>
      </c>
      <c r="C6" s="2">
        <v>6</v>
      </c>
    </row>
    <row r="8" spans="1:7" ht="50.1" customHeight="1">
      <c r="A8" s="13" t="s">
        <v>20</v>
      </c>
      <c r="B8" s="13"/>
      <c r="C8" s="2">
        <v>2030</v>
      </c>
    </row>
    <row r="9" spans="1:7">
      <c r="A9" s="1"/>
    </row>
    <row r="10" spans="1:7">
      <c r="A10" s="14" t="s">
        <v>21</v>
      </c>
      <c r="B10" s="14"/>
      <c r="C10" s="14"/>
      <c r="E10" s="14" t="s">
        <v>22</v>
      </c>
      <c r="F10" s="14"/>
      <c r="G10" s="14"/>
    </row>
    <row r="12" spans="1:7">
      <c r="A12" t="s">
        <v>2</v>
      </c>
      <c r="B12" t="s">
        <v>3</v>
      </c>
      <c r="C12" s="8">
        <f>(247684.83+5400)*1.25</f>
        <v>316356.03749999998</v>
      </c>
      <c r="E12" t="s">
        <v>12</v>
      </c>
      <c r="F12" t="s">
        <v>3</v>
      </c>
      <c r="G12" s="8">
        <f>476200*1.15</f>
        <v>547630</v>
      </c>
    </row>
    <row r="13" spans="1:7">
      <c r="A13" s="2" t="s">
        <v>24</v>
      </c>
      <c r="B13" t="s">
        <v>4</v>
      </c>
      <c r="C13" s="8">
        <v>80000</v>
      </c>
      <c r="F13" t="s">
        <v>4</v>
      </c>
      <c r="G13" s="8">
        <f>123800-45000</f>
        <v>78800</v>
      </c>
    </row>
    <row r="14" spans="1:7">
      <c r="B14" t="s">
        <v>5</v>
      </c>
      <c r="C14" s="8">
        <f>2500+4685</f>
        <v>7185</v>
      </c>
      <c r="F14" t="s">
        <v>5</v>
      </c>
      <c r="G14" s="8">
        <v>150000</v>
      </c>
    </row>
    <row r="15" spans="1:7">
      <c r="B15" t="s">
        <v>9</v>
      </c>
      <c r="C15" s="9">
        <f>SUM(C12:C14)</f>
        <v>403541.03749999998</v>
      </c>
      <c r="F15" t="s">
        <v>9</v>
      </c>
      <c r="G15" s="9">
        <f>SUM(G12:G14)</f>
        <v>776430</v>
      </c>
    </row>
    <row r="16" spans="1:7">
      <c r="C16" s="10"/>
    </row>
    <row r="17" spans="1:7">
      <c r="A17" t="s">
        <v>6</v>
      </c>
      <c r="B17" t="s">
        <v>3</v>
      </c>
      <c r="C17" s="8">
        <f>72050*1.25</f>
        <v>90062.5</v>
      </c>
    </row>
    <row r="18" spans="1:7">
      <c r="A18" s="2" t="s">
        <v>25</v>
      </c>
      <c r="B18" t="s">
        <v>4</v>
      </c>
      <c r="C18" s="8">
        <v>450</v>
      </c>
      <c r="E18" s="14" t="s">
        <v>13</v>
      </c>
      <c r="F18" s="14"/>
      <c r="G18" s="14"/>
    </row>
    <row r="19" spans="1:7">
      <c r="B19" t="s">
        <v>5</v>
      </c>
      <c r="C19" s="8">
        <v>30000</v>
      </c>
    </row>
    <row r="20" spans="1:7" ht="32.1" customHeight="1">
      <c r="B20" t="s">
        <v>9</v>
      </c>
      <c r="C20" s="9">
        <f>SUM(C17:C19)</f>
        <v>120512.5</v>
      </c>
      <c r="E20" s="12" t="s">
        <v>14</v>
      </c>
      <c r="F20" s="12"/>
      <c r="G20" s="8">
        <f>C46</f>
        <v>1031922.7875</v>
      </c>
    </row>
    <row r="21" spans="1:7">
      <c r="C21" s="10"/>
      <c r="F21" s="3"/>
      <c r="G21" s="11"/>
    </row>
    <row r="22" spans="1:7" ht="33.950000000000003" customHeight="1">
      <c r="A22" t="s">
        <v>7</v>
      </c>
      <c r="B22" t="s">
        <v>3</v>
      </c>
      <c r="C22" s="8">
        <f>89779*1.25</f>
        <v>112223.75</v>
      </c>
      <c r="E22" s="12" t="s">
        <v>15</v>
      </c>
      <c r="F22" s="12"/>
      <c r="G22" s="8">
        <f>G15</f>
        <v>776430</v>
      </c>
    </row>
    <row r="23" spans="1:7">
      <c r="A23" s="2" t="s">
        <v>26</v>
      </c>
      <c r="B23" t="s">
        <v>4</v>
      </c>
      <c r="C23" s="8">
        <v>27723</v>
      </c>
      <c r="F23" s="3"/>
      <c r="G23" s="11"/>
    </row>
    <row r="24" spans="1:7" ht="18.75">
      <c r="B24" t="s">
        <v>5</v>
      </c>
      <c r="C24" s="8"/>
      <c r="E24" s="4" t="s">
        <v>19</v>
      </c>
      <c r="G24" s="9">
        <f>G22-G20</f>
        <v>-255492.78749999998</v>
      </c>
    </row>
    <row r="25" spans="1:7" ht="18.75">
      <c r="B25" t="s">
        <v>9</v>
      </c>
      <c r="C25" s="9">
        <f>SUM(C22:C24)</f>
        <v>139946.75</v>
      </c>
      <c r="E25" s="4" t="s">
        <v>16</v>
      </c>
      <c r="G25" s="7">
        <f>(G22-G20)/G20</f>
        <v>-0.24758905471888321</v>
      </c>
    </row>
    <row r="26" spans="1:7">
      <c r="C26" s="10"/>
    </row>
    <row r="27" spans="1:7">
      <c r="A27" t="s">
        <v>8</v>
      </c>
      <c r="B27" t="s">
        <v>3</v>
      </c>
      <c r="C27" s="8">
        <f>40905*1.25</f>
        <v>51131.25</v>
      </c>
    </row>
    <row r="28" spans="1:7">
      <c r="A28" s="2" t="s">
        <v>27</v>
      </c>
      <c r="B28" t="s">
        <v>4</v>
      </c>
      <c r="C28" s="8">
        <v>54800</v>
      </c>
    </row>
    <row r="29" spans="1:7">
      <c r="B29" t="s">
        <v>5</v>
      </c>
      <c r="C29" s="8"/>
    </row>
    <row r="30" spans="1:7">
      <c r="B30" t="s">
        <v>9</v>
      </c>
      <c r="C30" s="9">
        <f>SUM(C27:C29)</f>
        <v>105931.25</v>
      </c>
    </row>
    <row r="31" spans="1:7">
      <c r="C31" s="10"/>
    </row>
    <row r="32" spans="1:7">
      <c r="A32" t="s">
        <v>28</v>
      </c>
      <c r="B32" t="s">
        <v>3</v>
      </c>
      <c r="C32" s="8">
        <f>94353*1.25</f>
        <v>117941.25</v>
      </c>
    </row>
    <row r="33" spans="1:3">
      <c r="A33" s="2" t="s">
        <v>30</v>
      </c>
      <c r="B33" t="s">
        <v>4</v>
      </c>
      <c r="C33" s="8">
        <f>27600+4600+21700</f>
        <v>53900</v>
      </c>
    </row>
    <row r="34" spans="1:3">
      <c r="B34" t="s">
        <v>5</v>
      </c>
      <c r="C34" s="8">
        <v>54800</v>
      </c>
    </row>
    <row r="35" spans="1:3">
      <c r="B35" t="s">
        <v>9</v>
      </c>
      <c r="C35" s="9">
        <f>SUM(C32:C34)</f>
        <v>226641.25</v>
      </c>
    </row>
    <row r="36" spans="1:3">
      <c r="C36" s="10"/>
    </row>
    <row r="37" spans="1:3">
      <c r="A37" t="s">
        <v>29</v>
      </c>
      <c r="B37" t="s">
        <v>3</v>
      </c>
      <c r="C37" s="8">
        <f>25000*1.25</f>
        <v>31250</v>
      </c>
    </row>
    <row r="38" spans="1:3">
      <c r="A38" s="2" t="s">
        <v>31</v>
      </c>
      <c r="B38" t="s">
        <v>4</v>
      </c>
      <c r="C38" s="8">
        <f>2000+1000+300</f>
        <v>3300</v>
      </c>
    </row>
    <row r="39" spans="1:3">
      <c r="B39" t="s">
        <v>5</v>
      </c>
      <c r="C39" s="8">
        <v>800</v>
      </c>
    </row>
    <row r="40" spans="1:3">
      <c r="B40" t="s">
        <v>9</v>
      </c>
      <c r="C40" s="9">
        <f>SUM(C37:C39)</f>
        <v>35350</v>
      </c>
    </row>
    <row r="41" spans="1:3">
      <c r="C41" s="10"/>
    </row>
    <row r="42" spans="1:3">
      <c r="A42" t="s">
        <v>10</v>
      </c>
      <c r="B42" t="s">
        <v>3</v>
      </c>
      <c r="C42" s="8">
        <f>C12+C17+C22+C27+C32+C37</f>
        <v>718964.78749999998</v>
      </c>
    </row>
    <row r="43" spans="1:3">
      <c r="B43" t="s">
        <v>4</v>
      </c>
      <c r="C43" s="8">
        <f>C13+C18+C23+C28+C33+C38</f>
        <v>220173</v>
      </c>
    </row>
    <row r="44" spans="1:3">
      <c r="B44" t="s">
        <v>5</v>
      </c>
      <c r="C44" s="8">
        <f>C14+C19+C24+C29+C34+C39</f>
        <v>92785</v>
      </c>
    </row>
    <row r="45" spans="1:3">
      <c r="C45" s="10"/>
    </row>
    <row r="46" spans="1:3">
      <c r="B46" t="s">
        <v>11</v>
      </c>
      <c r="C46" s="9">
        <f>SUM(C42:C44)</f>
        <v>1031922.7875</v>
      </c>
    </row>
  </sheetData>
  <mergeCells count="6">
    <mergeCell ref="E22:F22"/>
    <mergeCell ref="A8:B8"/>
    <mergeCell ref="A10:C10"/>
    <mergeCell ref="E10:G10"/>
    <mergeCell ref="E18:G18"/>
    <mergeCell ref="E20:F20"/>
  </mergeCells>
  <pageMargins left="0.7" right="0.7" top="0.78740157499999996" bottom="0.78740157499999996" header="0.3" footer="0.3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72543-B291-4856-89D0-10399CD62BA8}">
  <sheetPr>
    <pageSetUpPr fitToPage="1"/>
  </sheetPr>
  <dimension ref="A1:G46"/>
  <sheetViews>
    <sheetView topLeftCell="A22" zoomScale="85" zoomScaleNormal="85" workbookViewId="0">
      <selection activeCell="C38" sqref="C38"/>
    </sheetView>
  </sheetViews>
  <sheetFormatPr baseColWidth="10" defaultRowHeight="15.75"/>
  <cols>
    <col min="1" max="1" width="14.375" customWidth="1"/>
    <col min="2" max="2" width="18.125" customWidth="1"/>
    <col min="3" max="3" width="17.375" customWidth="1"/>
    <col min="5" max="5" width="14.875" customWidth="1"/>
    <col min="6" max="6" width="14.375" customWidth="1"/>
    <col min="7" max="7" width="15" customWidth="1"/>
  </cols>
  <sheetData>
    <row r="1" spans="1:7" ht="18.75">
      <c r="A1" s="5" t="s">
        <v>0</v>
      </c>
    </row>
    <row r="2" spans="1:7">
      <c r="A2" s="6" t="s">
        <v>23</v>
      </c>
    </row>
    <row r="3" spans="1:7">
      <c r="A3" s="6"/>
    </row>
    <row r="4" spans="1:7">
      <c r="A4" t="s">
        <v>18</v>
      </c>
      <c r="B4" s="2" t="s">
        <v>32</v>
      </c>
    </row>
    <row r="5" spans="1:7">
      <c r="A5" t="s">
        <v>17</v>
      </c>
      <c r="B5" s="2" t="s">
        <v>33</v>
      </c>
    </row>
    <row r="6" spans="1:7">
      <c r="A6" t="s">
        <v>1</v>
      </c>
      <c r="C6" s="2">
        <v>6</v>
      </c>
    </row>
    <row r="8" spans="1:7" ht="50.1" customHeight="1">
      <c r="A8" s="13" t="s">
        <v>20</v>
      </c>
      <c r="B8" s="13"/>
      <c r="C8" s="2">
        <v>2031</v>
      </c>
    </row>
    <row r="9" spans="1:7">
      <c r="A9" s="1"/>
    </row>
    <row r="10" spans="1:7">
      <c r="A10" s="14" t="s">
        <v>21</v>
      </c>
      <c r="B10" s="14"/>
      <c r="C10" s="14"/>
      <c r="E10" s="14" t="s">
        <v>22</v>
      </c>
      <c r="F10" s="14"/>
      <c r="G10" s="14"/>
    </row>
    <row r="12" spans="1:7">
      <c r="A12" t="s">
        <v>2</v>
      </c>
      <c r="B12" t="s">
        <v>3</v>
      </c>
      <c r="C12" s="8">
        <f>(247684.83+5400)*1.3</f>
        <v>329010.27899999998</v>
      </c>
      <c r="E12" t="s">
        <v>12</v>
      </c>
      <c r="F12" t="s">
        <v>3</v>
      </c>
      <c r="G12" s="8">
        <f>476200*1.2</f>
        <v>571440</v>
      </c>
    </row>
    <row r="13" spans="1:7">
      <c r="A13" s="2" t="s">
        <v>24</v>
      </c>
      <c r="B13" t="s">
        <v>4</v>
      </c>
      <c r="C13" s="8">
        <v>80000</v>
      </c>
      <c r="F13" t="s">
        <v>4</v>
      </c>
      <c r="G13" s="8">
        <f>123800-45000</f>
        <v>78800</v>
      </c>
    </row>
    <row r="14" spans="1:7">
      <c r="B14" t="s">
        <v>5</v>
      </c>
      <c r="C14" s="8">
        <f>2500+4685</f>
        <v>7185</v>
      </c>
      <c r="F14" t="s">
        <v>5</v>
      </c>
      <c r="G14" s="8">
        <v>150000</v>
      </c>
    </row>
    <row r="15" spans="1:7">
      <c r="B15" t="s">
        <v>9</v>
      </c>
      <c r="C15" s="9">
        <f>SUM(C12:C14)</f>
        <v>416195.27899999998</v>
      </c>
      <c r="F15" t="s">
        <v>9</v>
      </c>
      <c r="G15" s="9">
        <f>SUM(G12:G14)</f>
        <v>800240</v>
      </c>
    </row>
    <row r="16" spans="1:7">
      <c r="C16" s="10"/>
    </row>
    <row r="17" spans="1:7">
      <c r="A17" t="s">
        <v>6</v>
      </c>
      <c r="B17" t="s">
        <v>3</v>
      </c>
      <c r="C17" s="8">
        <f>72050*1.3</f>
        <v>93665</v>
      </c>
    </row>
    <row r="18" spans="1:7">
      <c r="A18" s="2" t="s">
        <v>25</v>
      </c>
      <c r="B18" t="s">
        <v>4</v>
      </c>
      <c r="C18" s="8">
        <v>450</v>
      </c>
      <c r="E18" s="14" t="s">
        <v>13</v>
      </c>
      <c r="F18" s="14"/>
      <c r="G18" s="14"/>
    </row>
    <row r="19" spans="1:7">
      <c r="B19" t="s">
        <v>5</v>
      </c>
      <c r="C19" s="8">
        <v>30000</v>
      </c>
    </row>
    <row r="20" spans="1:7" ht="32.1" customHeight="1">
      <c r="B20" t="s">
        <v>9</v>
      </c>
      <c r="C20" s="9">
        <f>SUM(C17:C19)</f>
        <v>124115</v>
      </c>
      <c r="E20" s="12" t="s">
        <v>14</v>
      </c>
      <c r="F20" s="12"/>
      <c r="G20" s="8">
        <f>C46</f>
        <v>1060681.379</v>
      </c>
    </row>
    <row r="21" spans="1:7">
      <c r="C21" s="10"/>
      <c r="F21" s="3"/>
      <c r="G21" s="11"/>
    </row>
    <row r="22" spans="1:7" ht="33.950000000000003" customHeight="1">
      <c r="A22" t="s">
        <v>7</v>
      </c>
      <c r="B22" t="s">
        <v>3</v>
      </c>
      <c r="C22" s="8">
        <f>89779*1.3</f>
        <v>116712.7</v>
      </c>
      <c r="E22" s="12" t="s">
        <v>15</v>
      </c>
      <c r="F22" s="12"/>
      <c r="G22" s="8">
        <f>G15</f>
        <v>800240</v>
      </c>
    </row>
    <row r="23" spans="1:7">
      <c r="A23" s="2" t="s">
        <v>26</v>
      </c>
      <c r="B23" t="s">
        <v>4</v>
      </c>
      <c r="C23" s="8">
        <v>27723</v>
      </c>
      <c r="F23" s="3"/>
      <c r="G23" s="11"/>
    </row>
    <row r="24" spans="1:7" ht="18.75">
      <c r="B24" t="s">
        <v>5</v>
      </c>
      <c r="C24" s="8"/>
      <c r="E24" s="4" t="s">
        <v>19</v>
      </c>
      <c r="G24" s="9">
        <f>G22-G20</f>
        <v>-260441.37899999996</v>
      </c>
    </row>
    <row r="25" spans="1:7" ht="18.75">
      <c r="B25" t="s">
        <v>9</v>
      </c>
      <c r="C25" s="9">
        <f>SUM(C22:C24)</f>
        <v>144435.70000000001</v>
      </c>
      <c r="E25" s="4" t="s">
        <v>16</v>
      </c>
      <c r="G25" s="7">
        <f>(G22-G20)/G20</f>
        <v>-0.24554157747686825</v>
      </c>
    </row>
    <row r="26" spans="1:7">
      <c r="C26" s="10"/>
    </row>
    <row r="27" spans="1:7">
      <c r="A27" t="s">
        <v>8</v>
      </c>
      <c r="B27" t="s">
        <v>3</v>
      </c>
      <c r="C27" s="8">
        <f>40905*1.3</f>
        <v>53176.5</v>
      </c>
    </row>
    <row r="28" spans="1:7">
      <c r="A28" s="2" t="s">
        <v>27</v>
      </c>
      <c r="B28" t="s">
        <v>4</v>
      </c>
      <c r="C28" s="8">
        <v>54800</v>
      </c>
    </row>
    <row r="29" spans="1:7">
      <c r="B29" t="s">
        <v>5</v>
      </c>
      <c r="C29" s="8"/>
    </row>
    <row r="30" spans="1:7">
      <c r="B30" t="s">
        <v>9</v>
      </c>
      <c r="C30" s="9">
        <f>SUM(C27:C29)</f>
        <v>107976.5</v>
      </c>
    </row>
    <row r="31" spans="1:7">
      <c r="C31" s="10"/>
    </row>
    <row r="32" spans="1:7">
      <c r="A32" t="s">
        <v>28</v>
      </c>
      <c r="B32" t="s">
        <v>3</v>
      </c>
      <c r="C32" s="8">
        <f>94353*1.3</f>
        <v>122658.90000000001</v>
      </c>
    </row>
    <row r="33" spans="1:3">
      <c r="A33" s="2" t="s">
        <v>30</v>
      </c>
      <c r="B33" t="s">
        <v>4</v>
      </c>
      <c r="C33" s="8">
        <f>27600+4600+21700</f>
        <v>53900</v>
      </c>
    </row>
    <row r="34" spans="1:3">
      <c r="B34" t="s">
        <v>5</v>
      </c>
      <c r="C34" s="8">
        <v>54800</v>
      </c>
    </row>
    <row r="35" spans="1:3">
      <c r="B35" t="s">
        <v>9</v>
      </c>
      <c r="C35" s="9">
        <f>SUM(C32:C34)</f>
        <v>231358.90000000002</v>
      </c>
    </row>
    <row r="36" spans="1:3">
      <c r="C36" s="10"/>
    </row>
    <row r="37" spans="1:3">
      <c r="A37" t="s">
        <v>29</v>
      </c>
      <c r="B37" t="s">
        <v>3</v>
      </c>
      <c r="C37" s="8">
        <f>25000*1.3</f>
        <v>32500</v>
      </c>
    </row>
    <row r="38" spans="1:3">
      <c r="A38" s="2" t="s">
        <v>31</v>
      </c>
      <c r="B38" t="s">
        <v>4</v>
      </c>
      <c r="C38" s="8">
        <f>2000+1000+300</f>
        <v>3300</v>
      </c>
    </row>
    <row r="39" spans="1:3">
      <c r="B39" t="s">
        <v>5</v>
      </c>
      <c r="C39" s="8">
        <v>800</v>
      </c>
    </row>
    <row r="40" spans="1:3">
      <c r="B40" t="s">
        <v>9</v>
      </c>
      <c r="C40" s="9">
        <f>SUM(C37:C39)</f>
        <v>36600</v>
      </c>
    </row>
    <row r="41" spans="1:3">
      <c r="C41" s="10"/>
    </row>
    <row r="42" spans="1:3">
      <c r="A42" t="s">
        <v>10</v>
      </c>
      <c r="B42" t="s">
        <v>3</v>
      </c>
      <c r="C42" s="8">
        <f>C12+C17+C22+C27+C32+C37</f>
        <v>747723.37899999996</v>
      </c>
    </row>
    <row r="43" spans="1:3">
      <c r="B43" t="s">
        <v>4</v>
      </c>
      <c r="C43" s="8">
        <f>C13+C18+C23+C28+C33+C38</f>
        <v>220173</v>
      </c>
    </row>
    <row r="44" spans="1:3">
      <c r="B44" t="s">
        <v>5</v>
      </c>
      <c r="C44" s="8">
        <f>C14+C19+C24+C29+C34+C39</f>
        <v>92785</v>
      </c>
    </row>
    <row r="45" spans="1:3">
      <c r="C45" s="10"/>
    </row>
    <row r="46" spans="1:3">
      <c r="B46" t="s">
        <v>11</v>
      </c>
      <c r="C46" s="9">
        <f>SUM(C42:C44)</f>
        <v>1060681.379</v>
      </c>
    </row>
  </sheetData>
  <mergeCells count="6">
    <mergeCell ref="E22:F22"/>
    <mergeCell ref="A8:B8"/>
    <mergeCell ref="A10:C10"/>
    <mergeCell ref="E10:G10"/>
    <mergeCell ref="E18:G18"/>
    <mergeCell ref="E20:F20"/>
  </mergeCells>
  <pageMargins left="0.7" right="0.7" top="0.78740157499999996" bottom="0.78740157499999996" header="0.3" footer="0.3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F776-9CA6-4C7C-8CF4-DF43856A9EAB}">
  <sheetPr>
    <pageSetUpPr fitToPage="1"/>
  </sheetPr>
  <dimension ref="A1:G46"/>
  <sheetViews>
    <sheetView zoomScale="85" zoomScaleNormal="85" workbookViewId="0">
      <selection activeCell="C38" sqref="C38"/>
    </sheetView>
  </sheetViews>
  <sheetFormatPr baseColWidth="10" defaultRowHeight="15.75"/>
  <cols>
    <col min="1" max="1" width="14.375" customWidth="1"/>
    <col min="2" max="2" width="18.125" customWidth="1"/>
    <col min="3" max="3" width="17.375" customWidth="1"/>
    <col min="5" max="5" width="14.875" customWidth="1"/>
    <col min="6" max="6" width="14.375" customWidth="1"/>
    <col min="7" max="7" width="15" customWidth="1"/>
  </cols>
  <sheetData>
    <row r="1" spans="1:7" ht="18.75">
      <c r="A1" s="5" t="s">
        <v>0</v>
      </c>
    </row>
    <row r="2" spans="1:7">
      <c r="A2" s="6" t="s">
        <v>23</v>
      </c>
    </row>
    <row r="3" spans="1:7">
      <c r="A3" s="6"/>
    </row>
    <row r="4" spans="1:7">
      <c r="A4" t="s">
        <v>18</v>
      </c>
      <c r="B4" s="2" t="s">
        <v>32</v>
      </c>
    </row>
    <row r="5" spans="1:7">
      <c r="A5" t="s">
        <v>17</v>
      </c>
      <c r="B5" s="2" t="s">
        <v>33</v>
      </c>
    </row>
    <row r="6" spans="1:7">
      <c r="A6" t="s">
        <v>1</v>
      </c>
      <c r="C6" s="2">
        <v>6</v>
      </c>
    </row>
    <row r="8" spans="1:7" ht="50.1" customHeight="1">
      <c r="A8" s="13" t="s">
        <v>20</v>
      </c>
      <c r="B8" s="13"/>
      <c r="C8" s="2">
        <v>2032</v>
      </c>
    </row>
    <row r="9" spans="1:7">
      <c r="A9" s="1"/>
    </row>
    <row r="10" spans="1:7">
      <c r="A10" s="14" t="s">
        <v>21</v>
      </c>
      <c r="B10" s="14"/>
      <c r="C10" s="14"/>
      <c r="E10" s="14" t="s">
        <v>22</v>
      </c>
      <c r="F10" s="14"/>
      <c r="G10" s="14"/>
    </row>
    <row r="12" spans="1:7">
      <c r="A12" t="s">
        <v>2</v>
      </c>
      <c r="B12" t="s">
        <v>3</v>
      </c>
      <c r="C12" s="8">
        <f>(247684.83+5400)*1.35</f>
        <v>341664.52049999998</v>
      </c>
      <c r="E12" t="s">
        <v>12</v>
      </c>
      <c r="F12" t="s">
        <v>3</v>
      </c>
      <c r="G12" s="8">
        <f>476200*1.25</f>
        <v>595250</v>
      </c>
    </row>
    <row r="13" spans="1:7">
      <c r="A13" s="2" t="s">
        <v>24</v>
      </c>
      <c r="B13" t="s">
        <v>4</v>
      </c>
      <c r="C13" s="8">
        <v>80000</v>
      </c>
      <c r="F13" t="s">
        <v>4</v>
      </c>
      <c r="G13" s="8">
        <f>123800-45000</f>
        <v>78800</v>
      </c>
    </row>
    <row r="14" spans="1:7">
      <c r="B14" t="s">
        <v>5</v>
      </c>
      <c r="C14" s="8">
        <f>2500+4685</f>
        <v>7185</v>
      </c>
      <c r="F14" t="s">
        <v>5</v>
      </c>
      <c r="G14" s="8">
        <v>150000</v>
      </c>
    </row>
    <row r="15" spans="1:7">
      <c r="B15" t="s">
        <v>9</v>
      </c>
      <c r="C15" s="9">
        <f>SUM(C12:C14)</f>
        <v>428849.52049999998</v>
      </c>
      <c r="F15" t="s">
        <v>9</v>
      </c>
      <c r="G15" s="9">
        <f>SUM(G12:G14)</f>
        <v>824050</v>
      </c>
    </row>
    <row r="16" spans="1:7">
      <c r="C16" s="10"/>
    </row>
    <row r="17" spans="1:7">
      <c r="A17" t="s">
        <v>6</v>
      </c>
      <c r="B17" t="s">
        <v>3</v>
      </c>
      <c r="C17" s="8">
        <f>72050*1.35</f>
        <v>97267.5</v>
      </c>
    </row>
    <row r="18" spans="1:7">
      <c r="A18" s="2" t="s">
        <v>25</v>
      </c>
      <c r="B18" t="s">
        <v>4</v>
      </c>
      <c r="C18" s="8">
        <v>450</v>
      </c>
      <c r="E18" s="14" t="s">
        <v>13</v>
      </c>
      <c r="F18" s="14"/>
      <c r="G18" s="14"/>
    </row>
    <row r="19" spans="1:7">
      <c r="B19" t="s">
        <v>5</v>
      </c>
      <c r="C19" s="8">
        <v>30000</v>
      </c>
    </row>
    <row r="20" spans="1:7" ht="32.1" customHeight="1">
      <c r="B20" t="s">
        <v>9</v>
      </c>
      <c r="C20" s="9">
        <f>SUM(C17:C19)</f>
        <v>127717.5</v>
      </c>
      <c r="E20" s="12" t="s">
        <v>14</v>
      </c>
      <c r="F20" s="12"/>
      <c r="G20" s="8">
        <f>C46</f>
        <v>1089439.9705000001</v>
      </c>
    </row>
    <row r="21" spans="1:7">
      <c r="C21" s="10"/>
      <c r="F21" s="3"/>
      <c r="G21" s="11"/>
    </row>
    <row r="22" spans="1:7" ht="33.950000000000003" customHeight="1">
      <c r="A22" t="s">
        <v>7</v>
      </c>
      <c r="B22" t="s">
        <v>3</v>
      </c>
      <c r="C22" s="8">
        <f>89779*1.35</f>
        <v>121201.65000000001</v>
      </c>
      <c r="E22" s="12" t="s">
        <v>15</v>
      </c>
      <c r="F22" s="12"/>
      <c r="G22" s="8">
        <f>G15</f>
        <v>824050</v>
      </c>
    </row>
    <row r="23" spans="1:7">
      <c r="A23" s="2" t="s">
        <v>26</v>
      </c>
      <c r="B23" t="s">
        <v>4</v>
      </c>
      <c r="C23" s="8">
        <v>27723</v>
      </c>
      <c r="F23" s="3"/>
      <c r="G23" s="11"/>
    </row>
    <row r="24" spans="1:7" ht="18.75">
      <c r="B24" t="s">
        <v>5</v>
      </c>
      <c r="C24" s="8"/>
      <c r="E24" s="4" t="s">
        <v>19</v>
      </c>
      <c r="G24" s="9">
        <f>G22-G20</f>
        <v>-265389.97050000005</v>
      </c>
    </row>
    <row r="25" spans="1:7" ht="18.75">
      <c r="B25" t="s">
        <v>9</v>
      </c>
      <c r="C25" s="9">
        <f>SUM(C22:C24)</f>
        <v>148924.65000000002</v>
      </c>
      <c r="E25" s="4" t="s">
        <v>16</v>
      </c>
      <c r="G25" s="7">
        <f>(G22-G20)/G20</f>
        <v>-0.24360219717126677</v>
      </c>
    </row>
    <row r="26" spans="1:7">
      <c r="C26" s="10"/>
    </row>
    <row r="27" spans="1:7">
      <c r="A27" t="s">
        <v>8</v>
      </c>
      <c r="B27" t="s">
        <v>3</v>
      </c>
      <c r="C27" s="8">
        <f>40905*1.35</f>
        <v>55221.75</v>
      </c>
    </row>
    <row r="28" spans="1:7">
      <c r="A28" s="2" t="s">
        <v>27</v>
      </c>
      <c r="B28" t="s">
        <v>4</v>
      </c>
      <c r="C28" s="8">
        <v>54800</v>
      </c>
    </row>
    <row r="29" spans="1:7">
      <c r="B29" t="s">
        <v>5</v>
      </c>
      <c r="C29" s="8"/>
    </row>
    <row r="30" spans="1:7">
      <c r="B30" t="s">
        <v>9</v>
      </c>
      <c r="C30" s="9">
        <f>SUM(C27:C29)</f>
        <v>110021.75</v>
      </c>
    </row>
    <row r="31" spans="1:7">
      <c r="C31" s="10"/>
    </row>
    <row r="32" spans="1:7">
      <c r="A32" t="s">
        <v>28</v>
      </c>
      <c r="B32" t="s">
        <v>3</v>
      </c>
      <c r="C32" s="8">
        <f>94353*1.35</f>
        <v>127376.55</v>
      </c>
    </row>
    <row r="33" spans="1:3">
      <c r="A33" s="2" t="s">
        <v>30</v>
      </c>
      <c r="B33" t="s">
        <v>4</v>
      </c>
      <c r="C33" s="8">
        <f>27600+4600+21700</f>
        <v>53900</v>
      </c>
    </row>
    <row r="34" spans="1:3">
      <c r="B34" t="s">
        <v>5</v>
      </c>
      <c r="C34" s="8">
        <v>54800</v>
      </c>
    </row>
    <row r="35" spans="1:3">
      <c r="B35" t="s">
        <v>9</v>
      </c>
      <c r="C35" s="9">
        <f>SUM(C32:C34)</f>
        <v>236076.55</v>
      </c>
    </row>
    <row r="36" spans="1:3">
      <c r="C36" s="10"/>
    </row>
    <row r="37" spans="1:3">
      <c r="A37" t="s">
        <v>29</v>
      </c>
      <c r="B37" t="s">
        <v>3</v>
      </c>
      <c r="C37" s="8">
        <f>25000*1.35</f>
        <v>33750</v>
      </c>
    </row>
    <row r="38" spans="1:3">
      <c r="A38" s="2" t="s">
        <v>31</v>
      </c>
      <c r="B38" t="s">
        <v>4</v>
      </c>
      <c r="C38" s="8">
        <f>2000+1000+300</f>
        <v>3300</v>
      </c>
    </row>
    <row r="39" spans="1:3">
      <c r="B39" t="s">
        <v>5</v>
      </c>
      <c r="C39" s="8">
        <v>800</v>
      </c>
    </row>
    <row r="40" spans="1:3">
      <c r="B40" t="s">
        <v>9</v>
      </c>
      <c r="C40" s="9">
        <f>SUM(C37:C39)</f>
        <v>37850</v>
      </c>
    </row>
    <row r="41" spans="1:3">
      <c r="C41" s="10"/>
    </row>
    <row r="42" spans="1:3">
      <c r="A42" t="s">
        <v>10</v>
      </c>
      <c r="B42" t="s">
        <v>3</v>
      </c>
      <c r="C42" s="8">
        <f>C12+C17+C22+C27+C32+C37</f>
        <v>776481.97050000005</v>
      </c>
    </row>
    <row r="43" spans="1:3">
      <c r="B43" t="s">
        <v>4</v>
      </c>
      <c r="C43" s="8">
        <f>C13+C18+C23+C28+C33+C38</f>
        <v>220173</v>
      </c>
    </row>
    <row r="44" spans="1:3">
      <c r="B44" t="s">
        <v>5</v>
      </c>
      <c r="C44" s="8">
        <f>C14+C19+C24+C29+C34+C39</f>
        <v>92785</v>
      </c>
    </row>
    <row r="45" spans="1:3">
      <c r="C45" s="10"/>
    </row>
    <row r="46" spans="1:3">
      <c r="B46" t="s">
        <v>11</v>
      </c>
      <c r="C46" s="9">
        <f>SUM(C42:C44)</f>
        <v>1089439.9705000001</v>
      </c>
    </row>
  </sheetData>
  <mergeCells count="6">
    <mergeCell ref="E22:F22"/>
    <mergeCell ref="A8:B8"/>
    <mergeCell ref="A10:C10"/>
    <mergeCell ref="E10:G10"/>
    <mergeCell ref="E18:G18"/>
    <mergeCell ref="E20:F20"/>
  </mergeCells>
  <pageMargins left="0.7" right="0.7" top="0.78740157499999996" bottom="0.78740157499999996" header="0.3" footer="0.3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 catsources="">
  <f:record>
    <f:field ref="doc_FSCFOLIO_1_1001_FieldDocumentNumber" text=""/>
    <f:field ref="doc_FSCFOLIO_1_1001_FieldSubject" text="" edit="true"/>
    <f:field ref="FSCFOLIO_1_1001_SignaturesFldCtx_FSCFOLIO_1_1001_FieldLastSignature" text=""/>
    <f:field ref="FSCFOLIO_1_1001_SignaturesFldCtx_FSCFOLIO_1_1001_FieldLastSignatureBy" text=""/>
    <f:field ref="FSCFOLIO_1_1001_SignaturesFldCtx_FSCFOLIO_1_1001_FieldLastSignatureAt" date="" text=""/>
    <f:field ref="FSCFOLIO_1_1001_SignaturesFldCtx_FSCFOLIO_1_1001_FieldLastSignatureRemark" text=""/>
    <f:field ref="FSCFOLIO_1_1001_FieldCurrentUser" text="Lucas Herbeck"/>
    <f:field ref="FSCFOLIO_1_1001_FieldCurrentDate" text="18.09.2024 13:58"/>
    <f:field ref="CCAPRECONFIG_15_1001_Objektname" text="Formular Vergleichsrechnung" edit="true"/>
    <f:field ref="DEPRECONFIG_15_1001_Objektname" text="Formular Vergleichsrechnung" edit="true"/>
    <f:field ref="RLPCFG_15_1700_Aktenbetreff" text="" edit="true"/>
    <f:field ref="RLPCFG_15_1700_SchlagwortederAkte" text="" edit="true"/>
    <f:field ref="RLPCFG_15_1700_FreitextAkte1" text="" edit="true"/>
    <f:field ref="RLPCFG_15_1700_FreitextAkte2" text="" edit="true"/>
    <f:field ref="RLPCFG_15_1700_FreitextAkte3" text="" edit="true"/>
    <f:field ref="RLPCFG_15_1700_Vorgangsbetreff" text="" edit="true"/>
    <f:field ref="RLPCFG_15_1700_BemerkungVorgang" text="" edit="true"/>
    <f:field ref="RLPCFG_15_1700_SchlagworteVorgang" text="" edit="true"/>
    <f:field ref="RLPCFG_15_1700_FreitextVorgang1" text="" edit="true"/>
    <f:field ref="RLPCFG_15_1700_FreitextVorgang2" text="" edit="true"/>
    <f:field ref="RLPCFG_15_1700_FreitextVorgang3" text="" edit="true"/>
    <f:field ref="RLPCFG_15_1700_BetreffDokument" text="" edit="true"/>
    <f:field ref="RLPCFG_15_1700_FreitextAusgang1" text="" edit="true"/>
    <f:field ref="RLPCFG_15_1700_FreitextAusgang2" text="" edit="true"/>
    <f:field ref="RLPCFG_15_1700_FreitextAusgang3" text="" edit="true"/>
    <f:field ref="RLPCFG_15_1700_SchlagworteAusgang" text="" edit="true"/>
    <f:field ref="RLPCFG_15_1700_AdressatenAusgang" text="" multiline="true"/>
    <f:field ref="objname" text="Formular Vergleichsrechnung" edit="true"/>
    <f:field ref="objsubject" text="" edit="true"/>
    <f:field ref="objcreatedby" text="Herbeck, Lucas"/>
    <f:field ref="objcreatedat" date="2024-08-07T10:13:47" text="07.08.2024 10:13:47"/>
    <f:field ref="objchangedby" text="Herbeck, Lucas"/>
    <f:field ref="objmodifiedat" date="2024-08-07T10:13:47" text="07.08.2024 10:13:47"/>
    <f:field ref="objprimaryrelated__0_objname" text="05 - Antragsformulare" edit="true"/>
    <f:field ref="objprimaryrelated__0_objsubject" text="" edit="true"/>
    <f:field ref="objprimaryrelated__0_objcreatedby" text="Herbeck, Lucas"/>
    <f:field ref="objprimaryrelated__0_objcreatedat" date="2024-08-07T10:13:20" text="07.08.2024 10:13:20"/>
    <f:field ref="objprimaryrelated__0_objchangedby" text="Krütten, Claudia"/>
    <f:field ref="objprimaryrelated__0_objmodifiedat" date="2024-08-14T10:55:28" text="14.08.2024 10:55:28"/>
  </f:record>
  <f:display text="Serienbrief">
    <f:field ref="doc_FSCFOLIO_1_1001_FieldDocumentNumber" text="Dokument Nummer"/>
    <f:field ref="doc_FSCFOLIO_1_1001_FieldSubject" text="Betreff"/>
  </f:display>
  <f:display text="Unterschriften">
    <f:field ref="FSCFOLIO_1_1001_SignaturesFldCtx_FSCFOLIO_1_1001_FieldLastSignature" text="Letzte Unterschrift"/>
    <f:field ref="FSCFOLIO_1_1001_SignaturesFldCtx_FSCFOLIO_1_1001_FieldLastSignatureBy" text="Letzte Unterschrift von"/>
    <f:field ref="FSCFOLIO_1_1001_SignaturesFldCtx_FSCFOLIO_1_1001_FieldLastSignatureAt" text="Letzte Unterschrift am/um"/>
    <f:field ref="FSCFOLIO_1_1001_SignaturesFldCtx_FSCFOLIO_1_1001_FieldLastSignatureRemark" text="Bemerkung der letzten Unterschrift"/>
  </f:display>
  <f:display text="Allgemein">
    <f:field ref="FSCFOLIO_1_1001_FieldCurrentUser" text="Aktueller Benutzer"/>
    <f:field ref="FSCFOLIO_1_1001_FieldCurrentDate" text="Aktueller Zeitpunkt"/>
    <f:field ref="CCAPRECONFIG_15_1001_Objektname" text="Objektname"/>
    <f:field ref="DEPRECONFIG_15_1001_Objektname" text="Objektname"/>
    <f:field ref="RLPCFG_15_1700_Aktenbetreff" text="Aktenbetreff"/>
    <f:field ref="RLPCFG_15_1700_SchlagwortederAkte" text="Schlagworte der Akte"/>
    <f:field ref="RLPCFG_15_1700_FreitextAkte1" text="Freitext Akte 1"/>
    <f:field ref="RLPCFG_15_1700_FreitextAkte2" text="Freitext Akte 2"/>
    <f:field ref="RLPCFG_15_1700_FreitextAkte3" text="Freitext Akte 3"/>
    <f:field ref="RLPCFG_15_1700_Vorgangsbetreff" text="Vorgangsbetreff"/>
    <f:field ref="RLPCFG_15_1700_BemerkungVorgang" text="Bemerkung Vorgang"/>
    <f:field ref="RLPCFG_15_1700_SchlagworteVorgang" text="Schlagworte Vorgang"/>
    <f:field ref="RLPCFG_15_1700_FreitextVorgang1" text="Freitext Vorgang 1"/>
    <f:field ref="RLPCFG_15_1700_FreitextVorgang2" text="Freitext Vorgang 2"/>
    <f:field ref="RLPCFG_15_1700_FreitextVorgang3" text="Freitext Vorgang 3"/>
    <f:field ref="RLPCFG_15_1700_BetreffDokument" text="Betreff Dokument"/>
    <f:field ref="RLPCFG_15_1700_FreitextAusgang1" text="Freitext Ausgang 1"/>
    <f:field ref="RLPCFG_15_1700_FreitextAusgang2" text="Freitext Ausgang 2"/>
    <f:field ref="RLPCFG_15_1700_FreitextAusgang3" text="Freitext Ausgang 3"/>
    <f:field ref="RLPCFG_15_1700_SchlagworteAusgang" text="Schlagworte Ausgang"/>
    <f:field ref="RLPCFG_15_1700_AdressatenAusgang" text="Adressaten Ausgang"/>
    <f:field ref="objname" text="Name"/>
    <f:field ref="objsubject" text="Betreff (einzeilig)"/>
    <f:field ref="objcreatedby" text="Erzeugt von"/>
    <f:field ref="objcreatedat" text="Erzeugt am/um"/>
    <f:field ref="objchangedby" text="Letzte Änderung von"/>
    <f:field ref="objmodifiedat" text="Letzte Änderung am/um"/>
  </f:display>
  <f:display text="Ordner">
    <f:field ref="objprimaryrelated__0_objname" text="Name"/>
    <f:field ref="objprimaryrelated__0_objsubject" text="Betreff (einzeilig)"/>
    <f:field ref="objprimaryrelated__0_objcreatedby" text="Erzeugt von"/>
    <f:field ref="objprimaryrelated__0_objcreatedat" text="Erzeugt am/um"/>
    <f:field ref="objprimaryrelated__0_objchangedby" text="Letzte Änderung von"/>
    <f:field ref="objprimaryrelated__0_objmodifiedat" text="Letzte Änderung am/um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Jahr 1 nach Ende Förderzeitraum</vt:lpstr>
      <vt:lpstr>Jahr 2 nach Ende Förderzeit</vt:lpstr>
      <vt:lpstr>Jahr 3 nach Ende Förderzeit</vt:lpstr>
      <vt:lpstr>Jahr 4 nach Ende Förderzeit</vt:lpstr>
      <vt:lpstr>Jahr 5 nach Ende Förderzeit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Gruber Philipp</cp:lastModifiedBy>
  <cp:lastPrinted>2024-04-29T06:58:37Z</cp:lastPrinted>
  <dcterms:created xsi:type="dcterms:W3CDTF">2024-04-29T04:45:57Z</dcterms:created>
  <dcterms:modified xsi:type="dcterms:W3CDTF">2025-02-21T09:07:28Z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RLPCFG@15.1700:File_SpecReferenceName">
    <vt:lpwstr/>
  </property>
  <property fmtid="{D5CDD505-2E9C-101B-9397-08002B2CF9AE}" pid="3" name="FSC#RLPCFG@15.1700:File_Filereference">
    <vt:lpwstr/>
  </property>
  <property fmtid="{D5CDD505-2E9C-101B-9397-08002B2CF9AE}" pid="4" name="FSC#RLPCFG@15.1700:File_RLPFilereference">
    <vt:lpwstr/>
  </property>
  <property fmtid="{D5CDD505-2E9C-101B-9397-08002B2CF9AE}" pid="5" name="FSC#RLPCFG@15.1700:File_FileRespOrg">
    <vt:lpwstr/>
  </property>
  <property fmtid="{D5CDD505-2E9C-101B-9397-08002B2CF9AE}" pid="6" name="FSC#RLPCFG@15.1700:File_Subject">
    <vt:lpwstr/>
  </property>
  <property fmtid="{D5CDD505-2E9C-101B-9397-08002B2CF9AE}" pid="7" name="FSC#RLPCFG@15.1700:File_RegistryMark">
    <vt:lpwstr/>
  </property>
  <property fmtid="{D5CDD505-2E9C-101B-9397-08002B2CF9AE}" pid="8" name="FSC#RLPCFG@15.1700:File_Keywords">
    <vt:lpwstr/>
  </property>
  <property fmtid="{D5CDD505-2E9C-101B-9397-08002B2CF9AE}" pid="9" name="FSC#RLPCFG@15.1700:File_Freetext_1">
    <vt:lpwstr/>
  </property>
  <property fmtid="{D5CDD505-2E9C-101B-9397-08002B2CF9AE}" pid="10" name="FSC#RLPCFG@15.1700:File_Freetext_2">
    <vt:lpwstr/>
  </property>
  <property fmtid="{D5CDD505-2E9C-101B-9397-08002B2CF9AE}" pid="11" name="FSC#RLPCFG@15.1700:File_Freetext_3">
    <vt:lpwstr/>
  </property>
  <property fmtid="{D5CDD505-2E9C-101B-9397-08002B2CF9AE}" pid="12" name="FSC#RLPCFG@15.1700:Procedure_Filereference">
    <vt:lpwstr/>
  </property>
  <property fmtid="{D5CDD505-2E9C-101B-9397-08002B2CF9AE}" pid="13" name="FSC#RLPCFG@15.1700:Procedure_Subject">
    <vt:lpwstr/>
  </property>
  <property fmtid="{D5CDD505-2E9C-101B-9397-08002B2CF9AE}" pid="14" name="FSC#RLPCFG@15.1700:Procedure_Fileresp_Firstname">
    <vt:lpwstr/>
  </property>
  <property fmtid="{D5CDD505-2E9C-101B-9397-08002B2CF9AE}" pid="15" name="FSC#RLPCFG@15.1700:Procedure_Fileresp_Title">
    <vt:lpwstr/>
  </property>
  <property fmtid="{D5CDD505-2E9C-101B-9397-08002B2CF9AE}" pid="16" name="FSC#RLPCFG@15.1700:Procedure_Fileresp_Lastname">
    <vt:lpwstr/>
  </property>
  <property fmtid="{D5CDD505-2E9C-101B-9397-08002B2CF9AE}" pid="17" name="FSC#RLPCFG@15.1700:Procedure_Fileresp_OU">
    <vt:lpwstr/>
  </property>
  <property fmtid="{D5CDD505-2E9C-101B-9397-08002B2CF9AE}" pid="18" name="FSC#RLPCFG@15.1700:Procedure_Filenotice">
    <vt:lpwstr/>
  </property>
  <property fmtid="{D5CDD505-2E9C-101B-9397-08002B2CF9AE}" pid="19" name="FSC#RLPCFG@15.1700:Procedure_Keywords">
    <vt:lpwstr/>
  </property>
  <property fmtid="{D5CDD505-2E9C-101B-9397-08002B2CF9AE}" pid="20" name="FSC#RLPCFG@15.1700:Procedure_Freetext_1">
    <vt:lpwstr/>
  </property>
  <property fmtid="{D5CDD505-2E9C-101B-9397-08002B2CF9AE}" pid="21" name="FSC#RLPCFG@15.1700:Procedure_Freetext_2">
    <vt:lpwstr/>
  </property>
  <property fmtid="{D5CDD505-2E9C-101B-9397-08002B2CF9AE}" pid="22" name="FSC#RLPCFG@15.1700:Procedure_Freetext_3">
    <vt:lpwstr/>
  </property>
  <property fmtid="{D5CDD505-2E9C-101B-9397-08002B2CF9AE}" pid="23" name="FSC#RLPCFG@15.1700:Procedure_Old_Filereference">
    <vt:lpwstr/>
  </property>
  <property fmtid="{D5CDD505-2E9C-101B-9397-08002B2CF9AE}" pid="24" name="FSC#RLPCFG@15.1700:Outgoing_Filereference">
    <vt:lpwstr/>
  </property>
  <property fmtid="{D5CDD505-2E9C-101B-9397-08002B2CF9AE}" pid="25" name="FSC#RLPCFG@15.1700:Outgoing_Filesubj">
    <vt:lpwstr/>
  </property>
  <property fmtid="{D5CDD505-2E9C-101B-9397-08002B2CF9AE}" pid="26" name="FSC#RLPCFG@15.1700:Outgoing_Freetext_1">
    <vt:lpwstr/>
  </property>
  <property fmtid="{D5CDD505-2E9C-101B-9397-08002B2CF9AE}" pid="27" name="FSC#RLPCFG@15.1700:Outgoing_Freetext_2">
    <vt:lpwstr/>
  </property>
  <property fmtid="{D5CDD505-2E9C-101B-9397-08002B2CF9AE}" pid="28" name="FSC#RLPCFG@15.1700:Outgoing_Freetext_3">
    <vt:lpwstr/>
  </property>
  <property fmtid="{D5CDD505-2E9C-101B-9397-08002B2CF9AE}" pid="29" name="FSC#RLPCFG@15.1700:Outgoing_Keywords">
    <vt:lpwstr/>
  </property>
  <property fmtid="{D5CDD505-2E9C-101B-9397-08002B2CF9AE}" pid="30" name="FSC#RLPCFG@15.1700:Outgoing_Old_Filereference">
    <vt:lpwstr/>
  </property>
  <property fmtid="{D5CDD505-2E9C-101B-9397-08002B2CF9AE}" pid="31" name="FSC#RLPCFG@15.1700:Outgoing_Author_Title">
    <vt:lpwstr/>
  </property>
  <property fmtid="{D5CDD505-2E9C-101B-9397-08002B2CF9AE}" pid="32" name="FSC#RLPCFG@15.1700:Outgoing_Author_Firstname">
    <vt:lpwstr/>
  </property>
  <property fmtid="{D5CDD505-2E9C-101B-9397-08002B2CF9AE}" pid="33" name="FSC#RLPCFG@15.1700:Outgoing_Author_Lastname">
    <vt:lpwstr/>
  </property>
  <property fmtid="{D5CDD505-2E9C-101B-9397-08002B2CF9AE}" pid="34" name="FSC#RLPCFG@15.1700:Outgoing_Author_Email">
    <vt:lpwstr/>
  </property>
  <property fmtid="{D5CDD505-2E9C-101B-9397-08002B2CF9AE}" pid="35" name="FSC#RLPCFG@15.1700:Outgoing_Author_Telephone">
    <vt:lpwstr/>
  </property>
  <property fmtid="{D5CDD505-2E9C-101B-9397-08002B2CF9AE}" pid="36" name="FSC#RLPCFG@15.1700:Outgoing_Author_Fax">
    <vt:lpwstr/>
  </property>
  <property fmtid="{D5CDD505-2E9C-101B-9397-08002B2CF9AE}" pid="37" name="FSC#RLPCFG@15.1700:Outgoing_FinalSign_Title">
    <vt:lpwstr/>
  </property>
  <property fmtid="{D5CDD505-2E9C-101B-9397-08002B2CF9AE}" pid="38" name="FSC#RLPCFG@15.1700:Outgoing_FinalSign_Firstname">
    <vt:lpwstr/>
  </property>
  <property fmtid="{D5CDD505-2E9C-101B-9397-08002B2CF9AE}" pid="39" name="FSC#RLPCFG@15.1700:Outgoing_FinalSign_Lastname">
    <vt:lpwstr/>
  </property>
  <property fmtid="{D5CDD505-2E9C-101B-9397-08002B2CF9AE}" pid="40" name="FSC#RLPCFG@15.1700:Outgoing_FinalSign_Email">
    <vt:lpwstr/>
  </property>
  <property fmtid="{D5CDD505-2E9C-101B-9397-08002B2CF9AE}" pid="41" name="FSC#RLPCFG@15.1700:Outgoing_FinalSign_Telephone">
    <vt:lpwstr/>
  </property>
  <property fmtid="{D5CDD505-2E9C-101B-9397-08002B2CF9AE}" pid="42" name="FSC#RLPCFG@15.1700:Outgoing_FinalSign_Fax">
    <vt:lpwstr/>
  </property>
  <property fmtid="{D5CDD505-2E9C-101B-9397-08002B2CF9AE}" pid="43" name="FSC#RLPCFG@15.1700:Outgoing_FinalSign_Date">
    <vt:lpwstr/>
  </property>
  <property fmtid="{D5CDD505-2E9C-101B-9397-08002B2CF9AE}" pid="44" name="FSC#RLPCFG@15.1700:Outgoing_FinalSign_Date_2">
    <vt:lpwstr/>
  </property>
  <property fmtid="{D5CDD505-2E9C-101B-9397-08002B2CF9AE}" pid="45" name="FSC#RLPCFG@15.1700:Outgoing_FinalSign_LastDate">
    <vt:lpwstr/>
  </property>
  <property fmtid="{D5CDD505-2E9C-101B-9397-08002B2CF9AE}" pid="46" name="FSC#RLPCFG@15.1700:Outgoing_objcreatedat">
    <vt:lpwstr/>
  </property>
  <property fmtid="{D5CDD505-2E9C-101B-9397-08002B2CF9AE}" pid="47" name="FSC#RLPCFG@15.1700:Outgoing_docdate">
    <vt:lpwstr/>
  </property>
  <property fmtid="{D5CDD505-2E9C-101B-9397-08002B2CF9AE}" pid="48" name="FSC#RLPCFG@15.1700:Outgoing_OrganisationName">
    <vt:lpwstr/>
  </property>
  <property fmtid="{D5CDD505-2E9C-101B-9397-08002B2CF9AE}" pid="49" name="FSC#RLPCFG@15.1700:Outgoing_OrganisationStreet">
    <vt:lpwstr/>
  </property>
  <property fmtid="{D5CDD505-2E9C-101B-9397-08002B2CF9AE}" pid="50" name="FSC#RLPCFG@15.1700:Outgoing_OrganisationHousenumber">
    <vt:lpwstr/>
  </property>
  <property fmtid="{D5CDD505-2E9C-101B-9397-08002B2CF9AE}" pid="51" name="FSC#RLPCFG@15.1700:Outgoing_OrganisationZipCode">
    <vt:lpwstr/>
  </property>
  <property fmtid="{D5CDD505-2E9C-101B-9397-08002B2CF9AE}" pid="52" name="FSC#RLPCFG@15.1700:Outgoing_OrganisationCity">
    <vt:lpwstr/>
  </property>
  <property fmtid="{D5CDD505-2E9C-101B-9397-08002B2CF9AE}" pid="53" name="FSC#RLPCFG@15.1700:Outgoing_OrganisationCountry">
    <vt:lpwstr/>
  </property>
  <property fmtid="{D5CDD505-2E9C-101B-9397-08002B2CF9AE}" pid="54" name="FSC#RLPCFG@15.1700:Outgoing_OrganisationPOBox">
    <vt:lpwstr/>
  </property>
  <property fmtid="{D5CDD505-2E9C-101B-9397-08002B2CF9AE}" pid="55" name="FSC#RLPCFG@15.1700:Outgoing_OrganisationDescription">
    <vt:lpwstr/>
  </property>
  <property fmtid="{D5CDD505-2E9C-101B-9397-08002B2CF9AE}" pid="56" name="FSC#RLPCFG@15.1700:Outgoing_OrganisationTelnumber">
    <vt:lpwstr/>
  </property>
  <property fmtid="{D5CDD505-2E9C-101B-9397-08002B2CF9AE}" pid="57" name="FSC#RLPCFG@15.1700:Outgoing_OrganisationFax">
    <vt:lpwstr/>
  </property>
  <property fmtid="{D5CDD505-2E9C-101B-9397-08002B2CF9AE}" pid="58" name="FSC#RLPCFG@15.1700:Outgoing_OrganisationEmail">
    <vt:lpwstr/>
  </property>
  <property fmtid="{D5CDD505-2E9C-101B-9397-08002B2CF9AE}" pid="59" name="FSC#RLPCFG@15.1700:SubFileDocument_objowngroup_grsupergroups_grshortname">
    <vt:lpwstr/>
  </property>
  <property fmtid="{D5CDD505-2E9C-101B-9397-08002B2CF9AE}" pid="60" name="FSC#RLPCFG@15.1700:SubFileDocument_objowngroup_grshortname">
    <vt:lpwstr/>
  </property>
  <property fmtid="{D5CDD505-2E9C-101B-9397-08002B2CF9AE}" pid="61" name="FSC#RLPCFG@15.1700:SubFileDocument_objowngroup_grshortname_special">
    <vt:lpwstr/>
  </property>
  <property fmtid="{D5CDD505-2E9C-101B-9397-08002B2CF9AE}" pid="62" name="FSC#RLPCFG@15.1700:SubFileDocument_Foreignnr">
    <vt:lpwstr/>
  </property>
  <property fmtid="{D5CDD505-2E9C-101B-9397-08002B2CF9AE}" pid="63" name="FSC#RLPCFG@15.1700:ContentObject_Group_Name">
    <vt:lpwstr>Referat 11 - Grenzüberschreitende Zusammenarbeit, Presse-und Öffentlichkeitsarbeit</vt:lpwstr>
  </property>
  <property fmtid="{D5CDD505-2E9C-101B-9397-08002B2CF9AE}" pid="64" name="FSC#RLPCFG@15.1700:ContentObject_Group_AddrDesc">
    <vt:lpwstr/>
  </property>
  <property fmtid="{D5CDD505-2E9C-101B-9397-08002B2CF9AE}" pid="65" name="FSC#RLPCFG@15.1700:ContentObject_Group_AddrStreet">
    <vt:lpwstr/>
  </property>
  <property fmtid="{D5CDD505-2E9C-101B-9397-08002B2CF9AE}" pid="66" name="FSC#RLPCFG@15.1700:ContentObject_Group_AddrOn">
    <vt:lpwstr/>
  </property>
  <property fmtid="{D5CDD505-2E9C-101B-9397-08002B2CF9AE}" pid="67" name="FSC#RLPCFG@15.1700:ContentObject_Group_AddrZipCode">
    <vt:lpwstr/>
  </property>
  <property fmtid="{D5CDD505-2E9C-101B-9397-08002B2CF9AE}" pid="68" name="FSC#RLPCFG@15.1700:ContentObject_Group_AddrCity">
    <vt:lpwstr/>
  </property>
  <property fmtid="{D5CDD505-2E9C-101B-9397-08002B2CF9AE}" pid="69" name="FSC#RLPCFG@15.1700:ContentObject_Group_AddrCountry">
    <vt:lpwstr/>
  </property>
  <property fmtid="{D5CDD505-2E9C-101B-9397-08002B2CF9AE}" pid="70" name="FSC#RLPCFG@15.1700:ContentObject_Group_AddrPOBox">
    <vt:lpwstr/>
  </property>
  <property fmtid="{D5CDD505-2E9C-101B-9397-08002B2CF9AE}" pid="71" name="FSC#RLPCFG@15.1700:ContentObject_Group_AddrPOBoxZipCode">
    <vt:lpwstr/>
  </property>
  <property fmtid="{D5CDD505-2E9C-101B-9397-08002B2CF9AE}" pid="72" name="FSC#RLPCFG@15.1700:ContentObject_Group_Telnumber">
    <vt:lpwstr/>
  </property>
  <property fmtid="{D5CDD505-2E9C-101B-9397-08002B2CF9AE}" pid="73" name="FSC#RLPCFG@15.1700:ContentObject_Group_Fax">
    <vt:lpwstr/>
  </property>
  <property fmtid="{D5CDD505-2E9C-101B-9397-08002B2CF9AE}" pid="74" name="FSC#RLPCFG@15.1700:ContentObject_Group_EMail">
    <vt:lpwstr/>
  </property>
  <property fmtid="{D5CDD505-2E9C-101B-9397-08002B2CF9AE}" pid="75" name="FSC#RLPCFG@15.1700:Procedure_diarynumber">
    <vt:lpwstr/>
  </property>
  <property fmtid="{D5CDD505-2E9C-101B-9397-08002B2CF9AE}" pid="76" name="FSC#COOELAK@1.1001:Subject">
    <vt:lpwstr/>
  </property>
  <property fmtid="{D5CDD505-2E9C-101B-9397-08002B2CF9AE}" pid="77" name="FSC#COOELAK@1.1001:FileReference">
    <vt:lpwstr/>
  </property>
  <property fmtid="{D5CDD505-2E9C-101B-9397-08002B2CF9AE}" pid="78" name="FSC#COOELAK@1.1001:FileRefYear">
    <vt:lpwstr/>
  </property>
  <property fmtid="{D5CDD505-2E9C-101B-9397-08002B2CF9AE}" pid="79" name="FSC#COOELAK@1.1001:FileRefOrdinal">
    <vt:lpwstr/>
  </property>
  <property fmtid="{D5CDD505-2E9C-101B-9397-08002B2CF9AE}" pid="80" name="FSC#COOELAK@1.1001:FileRefOU">
    <vt:lpwstr/>
  </property>
  <property fmtid="{D5CDD505-2E9C-101B-9397-08002B2CF9AE}" pid="81" name="FSC#COOELAK@1.1001:Organization">
    <vt:lpwstr/>
  </property>
  <property fmtid="{D5CDD505-2E9C-101B-9397-08002B2CF9AE}" pid="82" name="FSC#COOELAK@1.1001:Owner">
    <vt:lpwstr>Krütten Claudia</vt:lpwstr>
  </property>
  <property fmtid="{D5CDD505-2E9C-101B-9397-08002B2CF9AE}" pid="83" name="FSC#COOELAK@1.1001:OwnerExtension">
    <vt:lpwstr>522</vt:lpwstr>
  </property>
  <property fmtid="{D5CDD505-2E9C-101B-9397-08002B2CF9AE}" pid="84" name="FSC#COOELAK@1.1001:OwnerFaxExtension">
    <vt:lpwstr>711522</vt:lpwstr>
  </property>
  <property fmtid="{D5CDD505-2E9C-101B-9397-08002B2CF9AE}" pid="85" name="FSC#COOELAK@1.1001:DispatchedBy">
    <vt:lpwstr/>
  </property>
  <property fmtid="{D5CDD505-2E9C-101B-9397-08002B2CF9AE}" pid="86" name="FSC#COOELAK@1.1001:DispatchedAt">
    <vt:lpwstr/>
  </property>
  <property fmtid="{D5CDD505-2E9C-101B-9397-08002B2CF9AE}" pid="87" name="FSC#COOELAK@1.1001:ApprovedBy">
    <vt:lpwstr/>
  </property>
  <property fmtid="{D5CDD505-2E9C-101B-9397-08002B2CF9AE}" pid="88" name="FSC#COOELAK@1.1001:ApprovedAt">
    <vt:lpwstr/>
  </property>
  <property fmtid="{D5CDD505-2E9C-101B-9397-08002B2CF9AE}" pid="89" name="FSC#COOELAK@1.1001:Department">
    <vt:lpwstr>0382 Ref_11 (Referat 11 - Grenzüberschreitende Zusammenarbeit, Presse-und Öffentlichkeitsarbeit)</vt:lpwstr>
  </property>
  <property fmtid="{D5CDD505-2E9C-101B-9397-08002B2CF9AE}" pid="90" name="FSC#COOELAK@1.1001:CreatedAt">
    <vt:lpwstr>07.08.2024</vt:lpwstr>
  </property>
  <property fmtid="{D5CDD505-2E9C-101B-9397-08002B2CF9AE}" pid="91" name="FSC#COOELAK@1.1001:OU">
    <vt:lpwstr>0382 Ref_11 (Referat 11 - Grenzüberschreitende Zusammenarbeit, Presse-und Öffentlichkeitsarbeit)</vt:lpwstr>
  </property>
  <property fmtid="{D5CDD505-2E9C-101B-9397-08002B2CF9AE}" pid="92" name="FSC#COOELAK@1.1001:Priority">
    <vt:lpwstr> ()</vt:lpwstr>
  </property>
  <property fmtid="{D5CDD505-2E9C-101B-9397-08002B2CF9AE}" pid="93" name="FSC#COOELAK@1.1001:ObjBarCode">
    <vt:lpwstr>*COO.2298.120.3.1477048*</vt:lpwstr>
  </property>
  <property fmtid="{D5CDD505-2E9C-101B-9397-08002B2CF9AE}" pid="94" name="FSC#COOELAK@1.1001:RefBarCode">
    <vt:lpwstr/>
  </property>
  <property fmtid="{D5CDD505-2E9C-101B-9397-08002B2CF9AE}" pid="95" name="FSC#COOELAK@1.1001:FileRefBarCode">
    <vt:lpwstr>**</vt:lpwstr>
  </property>
  <property fmtid="{D5CDD505-2E9C-101B-9397-08002B2CF9AE}" pid="96" name="FSC#COOELAK@1.1001:ExternalRef">
    <vt:lpwstr/>
  </property>
  <property fmtid="{D5CDD505-2E9C-101B-9397-08002B2CF9AE}" pid="97" name="FSC#COOELAK@1.1001:IncomingNumber">
    <vt:lpwstr/>
  </property>
  <property fmtid="{D5CDD505-2E9C-101B-9397-08002B2CF9AE}" pid="98" name="FSC#COOELAK@1.1001:IncomingSubject">
    <vt:lpwstr/>
  </property>
  <property fmtid="{D5CDD505-2E9C-101B-9397-08002B2CF9AE}" pid="99" name="FSC#COOELAK@1.1001:ProcessResponsible">
    <vt:lpwstr/>
  </property>
  <property fmtid="{D5CDD505-2E9C-101B-9397-08002B2CF9AE}" pid="100" name="FSC#COOELAK@1.1001:ProcessResponsiblePhone">
    <vt:lpwstr/>
  </property>
  <property fmtid="{D5CDD505-2E9C-101B-9397-08002B2CF9AE}" pid="101" name="FSC#COOELAK@1.1001:ProcessResponsibleMail">
    <vt:lpwstr/>
  </property>
  <property fmtid="{D5CDD505-2E9C-101B-9397-08002B2CF9AE}" pid="102" name="FSC#COOELAK@1.1001:ProcessResponsibleFax">
    <vt:lpwstr/>
  </property>
  <property fmtid="{D5CDD505-2E9C-101B-9397-08002B2CF9AE}" pid="103" name="FSC#COOELAK@1.1001:ApproverFirstName">
    <vt:lpwstr/>
  </property>
  <property fmtid="{D5CDD505-2E9C-101B-9397-08002B2CF9AE}" pid="104" name="FSC#COOELAK@1.1001:ApproverSurName">
    <vt:lpwstr/>
  </property>
  <property fmtid="{D5CDD505-2E9C-101B-9397-08002B2CF9AE}" pid="105" name="FSC#COOELAK@1.1001:ApproverTitle">
    <vt:lpwstr/>
  </property>
  <property fmtid="{D5CDD505-2E9C-101B-9397-08002B2CF9AE}" pid="106" name="FSC#COOELAK@1.1001:ExternalDate">
    <vt:lpwstr/>
  </property>
  <property fmtid="{D5CDD505-2E9C-101B-9397-08002B2CF9AE}" pid="107" name="FSC#COOELAK@1.1001:SettlementApprovedAt">
    <vt:lpwstr/>
  </property>
  <property fmtid="{D5CDD505-2E9C-101B-9397-08002B2CF9AE}" pid="108" name="FSC#COOELAK@1.1001:BaseNumber">
    <vt:lpwstr/>
  </property>
  <property fmtid="{D5CDD505-2E9C-101B-9397-08002B2CF9AE}" pid="109" name="FSC#COOELAK@1.1001:CurrentUserRolePos">
    <vt:lpwstr>Bearbeitung</vt:lpwstr>
  </property>
  <property fmtid="{D5CDD505-2E9C-101B-9397-08002B2CF9AE}" pid="110" name="FSC#COOELAK@1.1001:CurrentUserEmail">
    <vt:lpwstr>lucas.herbeck@add.rlp.de</vt:lpwstr>
  </property>
  <property fmtid="{D5CDD505-2E9C-101B-9397-08002B2CF9AE}" pid="111" name="FSC#ELAKGOV@1.1001:PersonalSubjGender">
    <vt:lpwstr/>
  </property>
  <property fmtid="{D5CDD505-2E9C-101B-9397-08002B2CF9AE}" pid="112" name="FSC#ELAKGOV@1.1001:PersonalSubjFirstName">
    <vt:lpwstr/>
  </property>
  <property fmtid="{D5CDD505-2E9C-101B-9397-08002B2CF9AE}" pid="113" name="FSC#ELAKGOV@1.1001:PersonalSubjSurName">
    <vt:lpwstr/>
  </property>
  <property fmtid="{D5CDD505-2E9C-101B-9397-08002B2CF9AE}" pid="114" name="FSC#ELAKGOV@1.1001:PersonalSubjSalutation">
    <vt:lpwstr/>
  </property>
  <property fmtid="{D5CDD505-2E9C-101B-9397-08002B2CF9AE}" pid="115" name="FSC#ELAKGOV@1.1001:PersonalSubjAddress">
    <vt:lpwstr/>
  </property>
  <property fmtid="{D5CDD505-2E9C-101B-9397-08002B2CF9AE}" pid="116" name="FSC#ATSTATECFG@1.1001:Office">
    <vt:lpwstr/>
  </property>
  <property fmtid="{D5CDD505-2E9C-101B-9397-08002B2CF9AE}" pid="117" name="FSC#ATSTATECFG@1.1001:Agent">
    <vt:lpwstr/>
  </property>
  <property fmtid="{D5CDD505-2E9C-101B-9397-08002B2CF9AE}" pid="118" name="FSC#ATSTATECFG@1.1001:AgentPhone">
    <vt:lpwstr/>
  </property>
  <property fmtid="{D5CDD505-2E9C-101B-9397-08002B2CF9AE}" pid="119" name="FSC#ATSTATECFG@1.1001:DepartmentFax">
    <vt:lpwstr/>
  </property>
  <property fmtid="{D5CDD505-2E9C-101B-9397-08002B2CF9AE}" pid="120" name="FSC#ATSTATECFG@1.1001:DepartmentEmail">
    <vt:lpwstr/>
  </property>
  <property fmtid="{D5CDD505-2E9C-101B-9397-08002B2CF9AE}" pid="121" name="FSC#ATSTATECFG@1.1001:SubfileDate">
    <vt:lpwstr/>
  </property>
  <property fmtid="{D5CDD505-2E9C-101B-9397-08002B2CF9AE}" pid="122" name="FSC#ATSTATECFG@1.1001:SubfileSubject">
    <vt:lpwstr/>
  </property>
  <property fmtid="{D5CDD505-2E9C-101B-9397-08002B2CF9AE}" pid="123" name="FSC#ATSTATECFG@1.1001:DepartmentZipCode">
    <vt:lpwstr/>
  </property>
  <property fmtid="{D5CDD505-2E9C-101B-9397-08002B2CF9AE}" pid="124" name="FSC#ATSTATECFG@1.1001:DepartmentCountry">
    <vt:lpwstr/>
  </property>
  <property fmtid="{D5CDD505-2E9C-101B-9397-08002B2CF9AE}" pid="125" name="FSC#ATSTATECFG@1.1001:DepartmentCity">
    <vt:lpwstr/>
  </property>
  <property fmtid="{D5CDD505-2E9C-101B-9397-08002B2CF9AE}" pid="126" name="FSC#ATSTATECFG@1.1001:DepartmentStreet">
    <vt:lpwstr/>
  </property>
  <property fmtid="{D5CDD505-2E9C-101B-9397-08002B2CF9AE}" pid="127" name="FSC#CCAPRECONFIGG@15.1001:DepartmentON">
    <vt:lpwstr/>
  </property>
  <property fmtid="{D5CDD505-2E9C-101B-9397-08002B2CF9AE}" pid="128" name="FSC#ATSTATECFG@1.1001:DepartmentDVR">
    <vt:lpwstr/>
  </property>
  <property fmtid="{D5CDD505-2E9C-101B-9397-08002B2CF9AE}" pid="129" name="FSC#ATSTATECFG@1.1001:DepartmentUID">
    <vt:lpwstr/>
  </property>
  <property fmtid="{D5CDD505-2E9C-101B-9397-08002B2CF9AE}" pid="130" name="FSC#ATSTATECFG@1.1001:SubfileReference">
    <vt:lpwstr/>
  </property>
  <property fmtid="{D5CDD505-2E9C-101B-9397-08002B2CF9AE}" pid="131" name="FSC#ATSTATECFG@1.1001:Clause">
    <vt:lpwstr/>
  </property>
  <property fmtid="{D5CDD505-2E9C-101B-9397-08002B2CF9AE}" pid="132" name="FSC#ATSTATECFG@1.1001:ApprovedSignature">
    <vt:lpwstr/>
  </property>
  <property fmtid="{D5CDD505-2E9C-101B-9397-08002B2CF9AE}" pid="133" name="FSC#ATSTATECFG@1.1001:BankAccount">
    <vt:lpwstr/>
  </property>
  <property fmtid="{D5CDD505-2E9C-101B-9397-08002B2CF9AE}" pid="134" name="FSC#ATSTATECFG@1.1001:BankAccountOwner">
    <vt:lpwstr/>
  </property>
  <property fmtid="{D5CDD505-2E9C-101B-9397-08002B2CF9AE}" pid="135" name="FSC#ATSTATECFG@1.1001:BankInstitute">
    <vt:lpwstr/>
  </property>
  <property fmtid="{D5CDD505-2E9C-101B-9397-08002B2CF9AE}" pid="136" name="FSC#ATSTATECFG@1.1001:BankAccountID">
    <vt:lpwstr/>
  </property>
  <property fmtid="{D5CDD505-2E9C-101B-9397-08002B2CF9AE}" pid="137" name="FSC#ATSTATECFG@1.1001:BankAccountIBAN">
    <vt:lpwstr/>
  </property>
  <property fmtid="{D5CDD505-2E9C-101B-9397-08002B2CF9AE}" pid="138" name="FSC#ATSTATECFG@1.1001:BankAccountBIC">
    <vt:lpwstr/>
  </property>
  <property fmtid="{D5CDD505-2E9C-101B-9397-08002B2CF9AE}" pid="139" name="FSC#ATSTATECFG@1.1001:BankName">
    <vt:lpwstr/>
  </property>
  <property fmtid="{D5CDD505-2E9C-101B-9397-08002B2CF9AE}" pid="140" name="FSC#COOELAK@1.1001:ObjectAddressees">
    <vt:lpwstr/>
  </property>
  <property fmtid="{D5CDD505-2E9C-101B-9397-08002B2CF9AE}" pid="141" name="FSC#COOELAK@1.1001:replyreference">
    <vt:lpwstr/>
  </property>
  <property fmtid="{D5CDD505-2E9C-101B-9397-08002B2CF9AE}" pid="142" name="FSC#FSCGOVDE@1.1001:FileRefOUEmail">
    <vt:lpwstr/>
  </property>
  <property fmtid="{D5CDD505-2E9C-101B-9397-08002B2CF9AE}" pid="143" name="FSC#FSCGOVDE@1.1001:ProcedureReference">
    <vt:lpwstr/>
  </property>
  <property fmtid="{D5CDD505-2E9C-101B-9397-08002B2CF9AE}" pid="144" name="FSC#FSCGOVDE@1.1001:FileSubject">
    <vt:lpwstr/>
  </property>
  <property fmtid="{D5CDD505-2E9C-101B-9397-08002B2CF9AE}" pid="145" name="FSC#FSCGOVDE@1.1001:ProcedureSubject">
    <vt:lpwstr/>
  </property>
  <property fmtid="{D5CDD505-2E9C-101B-9397-08002B2CF9AE}" pid="146" name="FSC#FSCGOVDE@1.1001:SignFinalVersionBy">
    <vt:lpwstr/>
  </property>
  <property fmtid="{D5CDD505-2E9C-101B-9397-08002B2CF9AE}" pid="147" name="FSC#FSCGOVDE@1.1001:SignFinalVersionAt">
    <vt:lpwstr/>
  </property>
  <property fmtid="{D5CDD505-2E9C-101B-9397-08002B2CF9AE}" pid="148" name="FSC#FSCGOVDE@1.1001:ProcedureRefBarCode">
    <vt:lpwstr/>
  </property>
  <property fmtid="{D5CDD505-2E9C-101B-9397-08002B2CF9AE}" pid="149" name="FSC#FSCGOVDE@1.1001:FileAddSubj">
    <vt:lpwstr/>
  </property>
  <property fmtid="{D5CDD505-2E9C-101B-9397-08002B2CF9AE}" pid="150" name="FSC#FSCGOVDE@1.1001:DocumentSubj">
    <vt:lpwstr/>
  </property>
  <property fmtid="{D5CDD505-2E9C-101B-9397-08002B2CF9AE}" pid="151" name="FSC#FSCGOVDE@1.1001:FileRel">
    <vt:lpwstr/>
  </property>
  <property fmtid="{D5CDD505-2E9C-101B-9397-08002B2CF9AE}" pid="152" name="FSC#DEPRECONFIG@15.1001:DocumentTitle">
    <vt:lpwstr/>
  </property>
  <property fmtid="{D5CDD505-2E9C-101B-9397-08002B2CF9AE}" pid="153" name="FSC#DEPRECONFIG@15.1001:ProcedureTitle">
    <vt:lpwstr/>
  </property>
  <property fmtid="{D5CDD505-2E9C-101B-9397-08002B2CF9AE}" pid="154" name="FSC#DEPRECONFIG@15.1001:AuthorTitle">
    <vt:lpwstr/>
  </property>
  <property fmtid="{D5CDD505-2E9C-101B-9397-08002B2CF9AE}" pid="155" name="FSC#DEPRECONFIG@15.1001:AuthorSalution">
    <vt:lpwstr/>
  </property>
  <property fmtid="{D5CDD505-2E9C-101B-9397-08002B2CF9AE}" pid="156" name="FSC#DEPRECONFIG@15.1001:AuthorName">
    <vt:lpwstr>Lucas Herbeck</vt:lpwstr>
  </property>
  <property fmtid="{D5CDD505-2E9C-101B-9397-08002B2CF9AE}" pid="157" name="FSC#DEPRECONFIG@15.1001:AuthorMail">
    <vt:lpwstr>lucas.herbeck@add.rlp.de</vt:lpwstr>
  </property>
  <property fmtid="{D5CDD505-2E9C-101B-9397-08002B2CF9AE}" pid="158" name="FSC#DEPRECONFIG@15.1001:AuthorTelephone">
    <vt:lpwstr>+49 651 9494-622</vt:lpwstr>
  </property>
  <property fmtid="{D5CDD505-2E9C-101B-9397-08002B2CF9AE}" pid="159" name="FSC#DEPRECONFIG@15.1001:AuthorFax">
    <vt:lpwstr>+49 651 9494-711622</vt:lpwstr>
  </property>
  <property fmtid="{D5CDD505-2E9C-101B-9397-08002B2CF9AE}" pid="160" name="FSC#DEPRECONFIG@15.1001:AuthorOE">
    <vt:lpwstr>0382 Ref_11 (Referat 11 - Grenzüberschreitende Zusammenarbeit, Presse-und Öffentlichkeitsarbeit)</vt:lpwstr>
  </property>
  <property fmtid="{D5CDD505-2E9C-101B-9397-08002B2CF9AE}" pid="161" name="FSC#COOSYSTEM@1.1:Container">
    <vt:lpwstr>COO.2298.120.3.1477048</vt:lpwstr>
  </property>
  <property fmtid="{D5CDD505-2E9C-101B-9397-08002B2CF9AE}" pid="162" name="FSC#FSCFOLIO@1.1001:docpropproject">
    <vt:lpwstr/>
  </property>
</Properties>
</file>